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Alumnos" sheetId="3" state="visible" r:id="rId3"/>
    <sheet xmlns:r="http://schemas.openxmlformats.org/officeDocument/2006/relationships" name="Catálogo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+0;-0;0"/>
    <numFmt numFmtId="167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1"/>
    </font>
    <font>
      <name val="Arial"/>
      <b val="1"/>
      <color rgb="0012744A"/>
      <sz val="11"/>
    </font>
    <font>
      <name val="Arial"/>
      <b val="1"/>
      <color rgb="006B7280"/>
      <sz val="10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1" fontId="10" fillId="6" borderId="0" applyAlignment="1" pivotButton="0" quotePrefix="0" xfId="0">
      <alignment horizontal="center" vertical="center"/>
    </xf>
    <xf numFmtId="167" fontId="10" fillId="6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/>
    </xf>
    <xf numFmtId="0" fontId="8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2" fillId="0" borderId="0" applyAlignment="1" pivotButton="0" quotePrefix="0" xfId="0">
      <alignment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66" fontId="8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0" fontId="4" fillId="3" borderId="1" applyAlignment="1" applyProtection="1" pivotButton="0" quotePrefix="0" xfId="0">
      <alignment horizontal="center" vertical="center"/>
      <protection locked="0" hidden="0"/>
    </xf>
    <xf numFmtId="1" fontId="8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" fontId="7" fillId="5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374151"/>
      </font>
      <fill>
        <patternFill patternType="solid">
          <fgColor rgb="00E5E7EB"/>
          <bgColor rgb="00E5E7EB"/>
        </patternFill>
      </fill>
    </dxf>
    <dxf>
      <font>
        <b val="1"/>
        <color rgb="009A4B12"/>
      </font>
      <fill>
        <patternFill patternType="solid">
          <fgColor rgb="00FDE7D3"/>
          <bgColor rgb="00FDE7D3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Puntos ganados: top 8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'Panel'!$D$13:$D$20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Puntos ganados por equipo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'Panel'!H24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'Panel'!$F$25:$F$28</f>
            </numRef>
          </cat>
          <val>
            <numRef>
              <f>'Panel'!$H$25:$H$28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30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30</row>
      <rowOff>0</rowOff>
    </from>
    <ext cx="45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A2:I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3" customWidth="1" min="10" max="10"/>
  </cols>
  <sheetData>
    <row r="2" ht="34" customHeight="1">
      <c r="B2" s="1" t="inlineStr">
        <is>
          <t>Panel del sistema de puntos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 la clase: ranking, saldos, categorías y equipos. Todo se actualiza al registrar movimientos.</t>
        </is>
      </c>
    </row>
    <row r="5" ht="20" customHeight="1">
      <c r="B5" s="4" t="inlineStr">
        <is>
          <t>ALUMNOS EN EL SISTEMA</t>
        </is>
      </c>
      <c r="D5" s="4" t="inlineStr">
        <is>
          <t>PUNTOS OTORGADOS</t>
        </is>
      </c>
      <c r="F5" s="4" t="inlineStr">
        <is>
          <t>PUNTOS CANJEADOS</t>
        </is>
      </c>
      <c r="H5" s="4" t="inlineStr">
        <is>
          <t>SALDO EN CIRCULACIÓN</t>
        </is>
      </c>
    </row>
    <row r="6" ht="32" customHeight="1">
      <c r="B6" s="5">
        <f>COUNTA(Alumnos!B8:B37)</f>
        <v/>
      </c>
      <c r="D6" s="5">
        <f>SUM(Alumnos!D8:D37)</f>
        <v/>
      </c>
      <c r="F6" s="5">
        <f>SUM(Alumnos!E8:E37)</f>
        <v/>
      </c>
      <c r="H6" s="5">
        <f>SUM(Alumnos!F8:F37)</f>
        <v/>
      </c>
    </row>
    <row r="8" ht="20" customHeight="1">
      <c r="B8" s="4" t="inlineStr">
        <is>
          <t>ACCIONES POSITIVAS</t>
        </is>
      </c>
      <c r="D8" s="4" t="inlineStr">
        <is>
          <t>RECOMPENSAS CANJEADAS</t>
        </is>
      </c>
      <c r="F8" s="4" t="inlineStr">
        <is>
          <t>% DE PUNTOS CANJEADOS</t>
        </is>
      </c>
      <c r="H8" s="4" t="inlineStr">
        <is>
          <t>CONDUCTA MÁS PREMIADA</t>
        </is>
      </c>
    </row>
    <row r="9" ht="32" customHeight="1">
      <c r="B9" s="5">
        <f>COUNTIF(Movimientos!E8:E57,"Conducta")</f>
        <v/>
      </c>
      <c r="D9" s="5">
        <f>COUNTIF(Movimientos!E8:E57,"Recompensa")</f>
        <v/>
      </c>
      <c r="F9" s="6">
        <f>IF(D6=0,0,F6/D6)</f>
        <v/>
      </c>
      <c r="H9" s="7">
        <f>IFERROR(INDEX(Catálogo!B8:B37,MATCH(MAX(Catálogo!H8:H37),Catálogo!H8:H37,0)),"-")</f>
        <v/>
      </c>
    </row>
    <row r="11">
      <c r="B11" s="8" t="inlineStr">
        <is>
          <t>RANKING: TOP 8 DE LA CLASE</t>
        </is>
      </c>
    </row>
    <row r="12" ht="26" customHeight="1">
      <c r="A12" s="9" t="inlineStr">
        <is>
          <t>#</t>
        </is>
      </c>
      <c r="B12" s="9" t="inlineStr">
        <is>
          <t>Alumno</t>
        </is>
      </c>
      <c r="C12" s="9" t="inlineStr">
        <is>
          <t>Equipo</t>
        </is>
      </c>
      <c r="D12" s="9" t="inlineStr">
        <is>
          <t>Puntos ganados</t>
        </is>
      </c>
      <c r="E12" s="9" t="inlineStr">
        <is>
          <t>Canjeados</t>
        </is>
      </c>
      <c r="F12" s="9" t="inlineStr">
        <is>
          <t>Saldo</t>
        </is>
      </c>
      <c r="G12" s="9" t="inlineStr">
        <is>
          <t>Nivel</t>
        </is>
      </c>
    </row>
    <row r="13">
      <c r="A13" s="10" t="n">
        <v>1</v>
      </c>
      <c r="B13" s="11">
        <f>IFERROR(INDEX(Alumnos!$B$8:$B$37,MATCH($A13,Alumnos!$K$8:$K$37,0)),"")</f>
        <v/>
      </c>
      <c r="C13" s="12">
        <f>IFERROR(INDEX(Alumnos!$C$8:$C$37,MATCH($A13,Alumnos!$K$8:$K$37,0)),"")</f>
        <v/>
      </c>
      <c r="D13" s="13">
        <f>IFERROR(INDEX(Alumnos!$D$8:$D$37,MATCH($A13,Alumnos!$K$8:$K$37,0)),"")</f>
        <v/>
      </c>
      <c r="E13" s="13">
        <f>IFERROR(INDEX(Alumnos!$E$8:$E$37,MATCH($A13,Alumnos!$K$8:$K$37,0)),"")</f>
        <v/>
      </c>
      <c r="F13" s="13">
        <f>IFERROR(INDEX(Alumnos!$F$8:$F$37,MATCH($A13,Alumnos!$K$8:$K$37,0)),"")</f>
        <v/>
      </c>
      <c r="G13" s="12">
        <f>IFERROR(INDEX(Alumnos!$J$8:$J$37,MATCH($A13,Alumnos!$K$8:$K$37,0)),"")</f>
        <v/>
      </c>
    </row>
    <row r="14">
      <c r="A14" s="10" t="n">
        <v>2</v>
      </c>
      <c r="B14" s="11">
        <f>IFERROR(INDEX(Alumnos!$B$8:$B$37,MATCH($A14,Alumnos!$K$8:$K$37,0)),"")</f>
        <v/>
      </c>
      <c r="C14" s="12">
        <f>IFERROR(INDEX(Alumnos!$C$8:$C$37,MATCH($A14,Alumnos!$K$8:$K$37,0)),"")</f>
        <v/>
      </c>
      <c r="D14" s="13">
        <f>IFERROR(INDEX(Alumnos!$D$8:$D$37,MATCH($A14,Alumnos!$K$8:$K$37,0)),"")</f>
        <v/>
      </c>
      <c r="E14" s="13">
        <f>IFERROR(INDEX(Alumnos!$E$8:$E$37,MATCH($A14,Alumnos!$K$8:$K$37,0)),"")</f>
        <v/>
      </c>
      <c r="F14" s="13">
        <f>IFERROR(INDEX(Alumnos!$F$8:$F$37,MATCH($A14,Alumnos!$K$8:$K$37,0)),"")</f>
        <v/>
      </c>
      <c r="G14" s="12">
        <f>IFERROR(INDEX(Alumnos!$J$8:$J$37,MATCH($A14,Alumnos!$K$8:$K$37,0)),"")</f>
        <v/>
      </c>
    </row>
    <row r="15">
      <c r="A15" s="10" t="n">
        <v>3</v>
      </c>
      <c r="B15" s="11">
        <f>IFERROR(INDEX(Alumnos!$B$8:$B$37,MATCH($A15,Alumnos!$K$8:$K$37,0)),"")</f>
        <v/>
      </c>
      <c r="C15" s="12">
        <f>IFERROR(INDEX(Alumnos!$C$8:$C$37,MATCH($A15,Alumnos!$K$8:$K$37,0)),"")</f>
        <v/>
      </c>
      <c r="D15" s="13">
        <f>IFERROR(INDEX(Alumnos!$D$8:$D$37,MATCH($A15,Alumnos!$K$8:$K$37,0)),"")</f>
        <v/>
      </c>
      <c r="E15" s="13">
        <f>IFERROR(INDEX(Alumnos!$E$8:$E$37,MATCH($A15,Alumnos!$K$8:$K$37,0)),"")</f>
        <v/>
      </c>
      <c r="F15" s="13">
        <f>IFERROR(INDEX(Alumnos!$F$8:$F$37,MATCH($A15,Alumnos!$K$8:$K$37,0)),"")</f>
        <v/>
      </c>
      <c r="G15" s="12">
        <f>IFERROR(INDEX(Alumnos!$J$8:$J$37,MATCH($A15,Alumnos!$K$8:$K$37,0)),"")</f>
        <v/>
      </c>
    </row>
    <row r="16">
      <c r="A16" s="10" t="n">
        <v>4</v>
      </c>
      <c r="B16" s="11">
        <f>IFERROR(INDEX(Alumnos!$B$8:$B$37,MATCH($A16,Alumnos!$K$8:$K$37,0)),"")</f>
        <v/>
      </c>
      <c r="C16" s="12">
        <f>IFERROR(INDEX(Alumnos!$C$8:$C$37,MATCH($A16,Alumnos!$K$8:$K$37,0)),"")</f>
        <v/>
      </c>
      <c r="D16" s="13">
        <f>IFERROR(INDEX(Alumnos!$D$8:$D$37,MATCH($A16,Alumnos!$K$8:$K$37,0)),"")</f>
        <v/>
      </c>
      <c r="E16" s="13">
        <f>IFERROR(INDEX(Alumnos!$E$8:$E$37,MATCH($A16,Alumnos!$K$8:$K$37,0)),"")</f>
        <v/>
      </c>
      <c r="F16" s="13">
        <f>IFERROR(INDEX(Alumnos!$F$8:$F$37,MATCH($A16,Alumnos!$K$8:$K$37,0)),"")</f>
        <v/>
      </c>
      <c r="G16" s="12">
        <f>IFERROR(INDEX(Alumnos!$J$8:$J$37,MATCH($A16,Alumnos!$K$8:$K$37,0)),"")</f>
        <v/>
      </c>
    </row>
    <row r="17">
      <c r="A17" s="10" t="n">
        <v>5</v>
      </c>
      <c r="B17" s="11">
        <f>IFERROR(INDEX(Alumnos!$B$8:$B$37,MATCH($A17,Alumnos!$K$8:$K$37,0)),"")</f>
        <v/>
      </c>
      <c r="C17" s="12">
        <f>IFERROR(INDEX(Alumnos!$C$8:$C$37,MATCH($A17,Alumnos!$K$8:$K$37,0)),"")</f>
        <v/>
      </c>
      <c r="D17" s="13">
        <f>IFERROR(INDEX(Alumnos!$D$8:$D$37,MATCH($A17,Alumnos!$K$8:$K$37,0)),"")</f>
        <v/>
      </c>
      <c r="E17" s="13">
        <f>IFERROR(INDEX(Alumnos!$E$8:$E$37,MATCH($A17,Alumnos!$K$8:$K$37,0)),"")</f>
        <v/>
      </c>
      <c r="F17" s="13">
        <f>IFERROR(INDEX(Alumnos!$F$8:$F$37,MATCH($A17,Alumnos!$K$8:$K$37,0)),"")</f>
        <v/>
      </c>
      <c r="G17" s="12">
        <f>IFERROR(INDEX(Alumnos!$J$8:$J$37,MATCH($A17,Alumnos!$K$8:$K$37,0)),"")</f>
        <v/>
      </c>
    </row>
    <row r="18">
      <c r="A18" s="10" t="n">
        <v>6</v>
      </c>
      <c r="B18" s="11">
        <f>IFERROR(INDEX(Alumnos!$B$8:$B$37,MATCH($A18,Alumnos!$K$8:$K$37,0)),"")</f>
        <v/>
      </c>
      <c r="C18" s="12">
        <f>IFERROR(INDEX(Alumnos!$C$8:$C$37,MATCH($A18,Alumnos!$K$8:$K$37,0)),"")</f>
        <v/>
      </c>
      <c r="D18" s="13">
        <f>IFERROR(INDEX(Alumnos!$D$8:$D$37,MATCH($A18,Alumnos!$K$8:$K$37,0)),"")</f>
        <v/>
      </c>
      <c r="E18" s="13">
        <f>IFERROR(INDEX(Alumnos!$E$8:$E$37,MATCH($A18,Alumnos!$K$8:$K$37,0)),"")</f>
        <v/>
      </c>
      <c r="F18" s="13">
        <f>IFERROR(INDEX(Alumnos!$F$8:$F$37,MATCH($A18,Alumnos!$K$8:$K$37,0)),"")</f>
        <v/>
      </c>
      <c r="G18" s="12">
        <f>IFERROR(INDEX(Alumnos!$J$8:$J$37,MATCH($A18,Alumnos!$K$8:$K$37,0)),"")</f>
        <v/>
      </c>
    </row>
    <row r="19">
      <c r="A19" s="10" t="n">
        <v>7</v>
      </c>
      <c r="B19" s="11">
        <f>IFERROR(INDEX(Alumnos!$B$8:$B$37,MATCH($A19,Alumnos!$K$8:$K$37,0)),"")</f>
        <v/>
      </c>
      <c r="C19" s="12">
        <f>IFERROR(INDEX(Alumnos!$C$8:$C$37,MATCH($A19,Alumnos!$K$8:$K$37,0)),"")</f>
        <v/>
      </c>
      <c r="D19" s="13">
        <f>IFERROR(INDEX(Alumnos!$D$8:$D$37,MATCH($A19,Alumnos!$K$8:$K$37,0)),"")</f>
        <v/>
      </c>
      <c r="E19" s="13">
        <f>IFERROR(INDEX(Alumnos!$E$8:$E$37,MATCH($A19,Alumnos!$K$8:$K$37,0)),"")</f>
        <v/>
      </c>
      <c r="F19" s="13">
        <f>IFERROR(INDEX(Alumnos!$F$8:$F$37,MATCH($A19,Alumnos!$K$8:$K$37,0)),"")</f>
        <v/>
      </c>
      <c r="G19" s="12">
        <f>IFERROR(INDEX(Alumnos!$J$8:$J$37,MATCH($A19,Alumnos!$K$8:$K$37,0)),"")</f>
        <v/>
      </c>
    </row>
    <row r="20">
      <c r="A20" s="10" t="n">
        <v>8</v>
      </c>
      <c r="B20" s="11">
        <f>IFERROR(INDEX(Alumnos!$B$8:$B$37,MATCH($A20,Alumnos!$K$8:$K$37,0)),"")</f>
        <v/>
      </c>
      <c r="C20" s="12">
        <f>IFERROR(INDEX(Alumnos!$C$8:$C$37,MATCH($A20,Alumnos!$K$8:$K$37,0)),"")</f>
        <v/>
      </c>
      <c r="D20" s="13">
        <f>IFERROR(INDEX(Alumnos!$D$8:$D$37,MATCH($A20,Alumnos!$K$8:$K$37,0)),"")</f>
        <v/>
      </c>
      <c r="E20" s="13">
        <f>IFERROR(INDEX(Alumnos!$E$8:$E$37,MATCH($A20,Alumnos!$K$8:$K$37,0)),"")</f>
        <v/>
      </c>
      <c r="F20" s="13">
        <f>IFERROR(INDEX(Alumnos!$F$8:$F$37,MATCH($A20,Alumnos!$K$8:$K$37,0)),"")</f>
        <v/>
      </c>
      <c r="G20" s="12">
        <f>IFERROR(INDEX(Alumnos!$J$8:$J$37,MATCH($A20,Alumnos!$K$8:$K$37,0)),"")</f>
        <v/>
      </c>
    </row>
    <row r="23">
      <c r="B23" s="8" t="inlineStr">
        <is>
          <t>PUNTOS POR CATEGORÍA</t>
        </is>
      </c>
      <c r="F23" s="8" t="inlineStr">
        <is>
          <t>PUNTOS POR EQUIPO</t>
        </is>
      </c>
    </row>
    <row r="24" ht="26" customHeight="1">
      <c r="B24" s="9" t="inlineStr">
        <is>
          <t>Categoría</t>
        </is>
      </c>
      <c r="C24" s="9" t="inlineStr">
        <is>
          <t>Puntos</t>
        </is>
      </c>
      <c r="D24" s="9" t="inlineStr">
        <is>
          <t>Acciones</t>
        </is>
      </c>
      <c r="F24" s="9" t="inlineStr">
        <is>
          <t>Equipo</t>
        </is>
      </c>
      <c r="G24" s="9" t="inlineStr">
        <is>
          <t>Alumnos</t>
        </is>
      </c>
      <c r="H24" s="9" t="inlineStr">
        <is>
          <t>Puntos ganados</t>
        </is>
      </c>
      <c r="I24" s="9" t="inlineStr">
        <is>
          <t>Saldo</t>
        </is>
      </c>
    </row>
    <row r="25">
      <c r="B25" s="14" t="inlineStr">
        <is>
          <t>Participación</t>
        </is>
      </c>
      <c r="C25" s="13">
        <f>IF(B25="","",SUMIFS(Movimientos!$G$8:$G$57,Movimientos!$F$8:$F$57,B25,Movimientos!$G$8:$G$57,"&gt;0"))</f>
        <v/>
      </c>
      <c r="D25" s="13">
        <f>IF(B25="","",COUNTIFS(Movimientos!$F$8:$F$57,B25,Movimientos!$E$8:$E$57,"Conducta"))</f>
        <v/>
      </c>
      <c r="F25" s="14" t="inlineStr">
        <is>
          <t>Equipo Rojo</t>
        </is>
      </c>
      <c r="G25" s="13">
        <f>IF(F25="","",COUNTIF(Alumnos!$C$8:$C$37,F25))</f>
        <v/>
      </c>
      <c r="H25" s="13">
        <f>IF(F25="","",SUMIF(Alumnos!$C$8:$C$37,F25,Alumnos!$D$8:$D$37))</f>
        <v/>
      </c>
      <c r="I25" s="13">
        <f>IF(F25="","",SUMIF(Alumnos!$C$8:$C$37,F25,Alumnos!$F$8:$F$37))</f>
        <v/>
      </c>
    </row>
    <row r="26">
      <c r="B26" s="14" t="inlineStr">
        <is>
          <t>Convivencia</t>
        </is>
      </c>
      <c r="C26" s="13">
        <f>IF(B26="","",SUMIFS(Movimientos!$G$8:$G$57,Movimientos!$F$8:$F$57,B26,Movimientos!$G$8:$G$57,"&gt;0"))</f>
        <v/>
      </c>
      <c r="D26" s="13">
        <f>IF(B26="","",COUNTIFS(Movimientos!$F$8:$F$57,B26,Movimientos!$E$8:$E$57,"Conducta"))</f>
        <v/>
      </c>
      <c r="F26" s="14" t="inlineStr">
        <is>
          <t>Equipo Azul</t>
        </is>
      </c>
      <c r="G26" s="13">
        <f>IF(F26="","",COUNTIF(Alumnos!$C$8:$C$37,F26))</f>
        <v/>
      </c>
      <c r="H26" s="13">
        <f>IF(F26="","",SUMIF(Alumnos!$C$8:$C$37,F26,Alumnos!$D$8:$D$37))</f>
        <v/>
      </c>
      <c r="I26" s="13">
        <f>IF(F26="","",SUMIF(Alumnos!$C$8:$C$37,F26,Alumnos!$F$8:$F$37))</f>
        <v/>
      </c>
    </row>
    <row r="27">
      <c r="B27" s="14" t="inlineStr">
        <is>
          <t>Trabajo</t>
        </is>
      </c>
      <c r="C27" s="13">
        <f>IF(B27="","",SUMIFS(Movimientos!$G$8:$G$57,Movimientos!$F$8:$F$57,B27,Movimientos!$G$8:$G$57,"&gt;0"))</f>
        <v/>
      </c>
      <c r="D27" s="13">
        <f>IF(B27="","",COUNTIFS(Movimientos!$F$8:$F$57,B27,Movimientos!$E$8:$E$57,"Conducta"))</f>
        <v/>
      </c>
      <c r="F27" s="14" t="inlineStr">
        <is>
          <t>Equipo Verde</t>
        </is>
      </c>
      <c r="G27" s="13">
        <f>IF(F27="","",COUNTIF(Alumnos!$C$8:$C$37,F27))</f>
        <v/>
      </c>
      <c r="H27" s="13">
        <f>IF(F27="","",SUMIF(Alumnos!$C$8:$C$37,F27,Alumnos!$D$8:$D$37))</f>
        <v/>
      </c>
      <c r="I27" s="13">
        <f>IF(F27="","",SUMIF(Alumnos!$C$8:$C$37,F27,Alumnos!$F$8:$F$37))</f>
        <v/>
      </c>
    </row>
    <row r="28">
      <c r="B28" s="14" t="inlineStr">
        <is>
          <t>Responsabilidad</t>
        </is>
      </c>
      <c r="C28" s="13">
        <f>IF(B28="","",SUMIFS(Movimientos!$G$8:$G$57,Movimientos!$F$8:$F$57,B28,Movimientos!$G$8:$G$57,"&gt;0"))</f>
        <v/>
      </c>
      <c r="D28" s="13">
        <f>IF(B28="","",COUNTIFS(Movimientos!$F$8:$F$57,B28,Movimientos!$E$8:$E$57,"Conducta"))</f>
        <v/>
      </c>
      <c r="F28" s="14" t="inlineStr">
        <is>
          <t>Equipo Amarillo</t>
        </is>
      </c>
      <c r="G28" s="13">
        <f>IF(F28="","",COUNTIF(Alumnos!$C$8:$C$37,F28))</f>
        <v/>
      </c>
      <c r="H28" s="13">
        <f>IF(F28="","",SUMIF(Alumnos!$C$8:$C$37,F28,Alumnos!$D$8:$D$37))</f>
        <v/>
      </c>
      <c r="I28" s="13">
        <f>IF(F28="","",SUMIF(Alumnos!$C$8:$C$37,F28,Alumnos!$F$8:$F$37))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D13:D20">
    <cfRule type="dataBar" priority="1">
      <dataBar>
        <cfvo type="num" val="0"/>
        <cfvo type="max"/>
        <color rgb="0010B981"/>
      </dataBar>
    </cfRule>
  </conditionalFormatting>
  <conditionalFormatting sqref="G13:G20">
    <cfRule type="cellIs" priority="2" operator="equal" dxfId="0">
      <formula>"Oro"</formula>
    </cfRule>
    <cfRule type="cellIs" priority="3" operator="equal" dxfId="1">
      <formula>"Plata"</formula>
    </cfRule>
    <cfRule type="cellIs" priority="4" operator="equal" dxfId="2">
      <formula>"Bronce"</formula>
    </cfRule>
  </conditionalFormatting>
  <conditionalFormatting sqref="C25:C28">
    <cfRule type="dataBar" priority="5">
      <dataBar>
        <cfvo type="num" val="0"/>
        <cfvo type="max"/>
        <color rgb="0010B981"/>
      </dataBar>
    </cfRule>
  </conditionalFormatting>
  <conditionalFormatting sqref="H25:H28">
    <cfRule type="dataBar" priority="6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58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8" customWidth="1" min="3" max="3"/>
    <col width="28" customWidth="1" min="4" max="4"/>
    <col width="13" customWidth="1" min="5" max="5"/>
    <col width="16" customWidth="1" min="6" max="6"/>
    <col width="11" customWidth="1" min="7" max="7"/>
    <col width="15" customWidth="1" min="8" max="8"/>
    <col width="34" customWidth="1" min="9" max="9"/>
  </cols>
  <sheetData>
    <row r="2" ht="34" customHeight="1">
      <c r="B2" s="1" t="inlineStr">
        <is>
          <t>Registro de puntos y canjes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Una fila por movimiento: fecha, alumno y concepto. El tipo, la categoría, los puntos (+/-) y el saldo se calculan solos.</t>
        </is>
      </c>
    </row>
    <row r="5">
      <c r="B5" s="15" t="inlineStr">
        <is>
          <t>Consejo: los canjes restan puntos solos; el saldo se pone en rojo si un alumno gasta más de lo que tiene.</t>
        </is>
      </c>
    </row>
    <row r="7" ht="32" customHeight="1">
      <c r="B7" s="9" t="inlineStr">
        <is>
          <t>Fecha</t>
        </is>
      </c>
      <c r="C7" s="9" t="inlineStr">
        <is>
          <t>Alumno</t>
        </is>
      </c>
      <c r="D7" s="9" t="inlineStr">
        <is>
          <t>Concepto</t>
        </is>
      </c>
      <c r="E7" s="9" t="inlineStr">
        <is>
          <t>Tipo</t>
        </is>
      </c>
      <c r="F7" s="9" t="inlineStr">
        <is>
          <t>Categoría</t>
        </is>
      </c>
      <c r="G7" s="9" t="inlineStr">
        <is>
          <t>Puntos (+/-)</t>
        </is>
      </c>
      <c r="H7" s="9" t="inlineStr">
        <is>
          <t>Saldo del alumno</t>
        </is>
      </c>
      <c r="I7" s="9" t="inlineStr">
        <is>
          <t>Nota (opcional)</t>
        </is>
      </c>
    </row>
    <row r="8">
      <c r="B8" s="16" t="n">
        <v>46279</v>
      </c>
      <c r="C8" s="14" t="inlineStr">
        <is>
          <t>Lucía M.</t>
        </is>
      </c>
      <c r="D8" s="14" t="inlineStr">
        <is>
          <t>Participa en clase</t>
        </is>
      </c>
      <c r="E8" s="12">
        <f>IF(D8="","",IFERROR(INDEX(Catálogo!$C$8:$C$37,MATCH(D8,Catálogo!$B$8:$B$37,0)),"¿Concepto?"))</f>
        <v/>
      </c>
      <c r="F8" s="12">
        <f>IF(D8="","",IFERROR(INDEX(Catálogo!$D$8:$D$37,MATCH(D8,Catálogo!$B$8:$B$37,0)),""))</f>
        <v/>
      </c>
      <c r="G8" s="17">
        <f>IF(D8="","",IFERROR(IF(E8="Recompensa",-1,1)*INDEX(Catálogo!$E$8:$E$37,MATCH(D8,Catálogo!$B$8:$B$37,0)),0))</f>
        <v/>
      </c>
      <c r="H8" s="13">
        <f>IF(OR(C8="",D8=""),"",SUMIF($C$8:C8,C8,$G$8:G8))</f>
        <v/>
      </c>
      <c r="I8" s="14" t="inlineStr">
        <is>
          <t>Primer día del sistema</t>
        </is>
      </c>
    </row>
    <row r="9">
      <c r="B9" s="16" t="n">
        <v>46279</v>
      </c>
      <c r="C9" s="14" t="inlineStr">
        <is>
          <t>Hugo P.</t>
        </is>
      </c>
      <c r="D9" s="14" t="inlineStr">
        <is>
          <t>Trae el material</t>
        </is>
      </c>
      <c r="E9" s="12">
        <f>IF(D9="","",IFERROR(INDEX(Catálogo!$C$8:$C$37,MATCH(D9,Catálogo!$B$8:$B$37,0)),"¿Concepto?"))</f>
        <v/>
      </c>
      <c r="F9" s="12">
        <f>IF(D9="","",IFERROR(INDEX(Catálogo!$D$8:$D$37,MATCH(D9,Catálogo!$B$8:$B$37,0)),""))</f>
        <v/>
      </c>
      <c r="G9" s="17">
        <f>IF(D9="","",IFERROR(IF(E9="Recompensa",-1,1)*INDEX(Catálogo!$E$8:$E$37,MATCH(D9,Catálogo!$B$8:$B$37,0)),0))</f>
        <v/>
      </c>
      <c r="H9" s="13">
        <f>IF(OR(C9="",D9=""),"",SUMIF($C$8:C9,C9,$G$8:G9))</f>
        <v/>
      </c>
      <c r="I9" s="14" t="n"/>
    </row>
    <row r="10">
      <c r="B10" s="16" t="n">
        <v>46279</v>
      </c>
      <c r="C10" s="14" t="inlineStr">
        <is>
          <t>Martina R.</t>
        </is>
      </c>
      <c r="D10" s="14" t="inlineStr">
        <is>
          <t>Ayuda a un compañero</t>
        </is>
      </c>
      <c r="E10" s="12">
        <f>IF(D10="","",IFERROR(INDEX(Catálogo!$C$8:$C$37,MATCH(D10,Catálogo!$B$8:$B$37,0)),"¿Concepto?"))</f>
        <v/>
      </c>
      <c r="F10" s="12">
        <f>IF(D10="","",IFERROR(INDEX(Catálogo!$D$8:$D$37,MATCH(D10,Catálogo!$B$8:$B$37,0)),""))</f>
        <v/>
      </c>
      <c r="G10" s="17">
        <f>IF(D10="","",IFERROR(IF(E10="Recompensa",-1,1)*INDEX(Catálogo!$E$8:$E$37,MATCH(D10,Catálogo!$B$8:$B$37,0)),0))</f>
        <v/>
      </c>
      <c r="H10" s="13">
        <f>IF(OR(C10="",D10=""),"",SUMIF($C$8:C10,C10,$G$8:G10))</f>
        <v/>
      </c>
      <c r="I10" s="14" t="n"/>
    </row>
    <row r="11">
      <c r="B11" s="16" t="n">
        <v>46279</v>
      </c>
      <c r="C11" s="14" t="inlineStr">
        <is>
          <t>Daniel S.</t>
        </is>
      </c>
      <c r="D11" s="14" t="inlineStr">
        <is>
          <t>Deberes completos</t>
        </is>
      </c>
      <c r="E11" s="12">
        <f>IF(D11="","",IFERROR(INDEX(Catálogo!$C$8:$C$37,MATCH(D11,Catálogo!$B$8:$B$37,0)),"¿Concepto?"))</f>
        <v/>
      </c>
      <c r="F11" s="12">
        <f>IF(D11="","",IFERROR(INDEX(Catálogo!$D$8:$D$37,MATCH(D11,Catálogo!$B$8:$B$37,0)),""))</f>
        <v/>
      </c>
      <c r="G11" s="17">
        <f>IF(D11="","",IFERROR(IF(E11="Recompensa",-1,1)*INDEX(Catálogo!$E$8:$E$37,MATCH(D11,Catálogo!$B$8:$B$37,0)),0))</f>
        <v/>
      </c>
      <c r="H11" s="13">
        <f>IF(OR(C11="",D11=""),"",SUMIF($C$8:C11,C11,$G$8:G11))</f>
        <v/>
      </c>
      <c r="I11" s="14" t="n"/>
    </row>
    <row r="12">
      <c r="B12" s="16" t="n">
        <v>46280</v>
      </c>
      <c r="C12" s="14" t="inlineStr">
        <is>
          <t>Sofía G.</t>
        </is>
      </c>
      <c r="D12" s="14" t="inlineStr">
        <is>
          <t>Participa en clase</t>
        </is>
      </c>
      <c r="E12" s="12">
        <f>IF(D12="","",IFERROR(INDEX(Catálogo!$C$8:$C$37,MATCH(D12,Catálogo!$B$8:$B$37,0)),"¿Concepto?"))</f>
        <v/>
      </c>
      <c r="F12" s="12">
        <f>IF(D12="","",IFERROR(INDEX(Catálogo!$D$8:$D$37,MATCH(D12,Catálogo!$B$8:$B$37,0)),""))</f>
        <v/>
      </c>
      <c r="G12" s="17">
        <f>IF(D12="","",IFERROR(IF(E12="Recompensa",-1,1)*INDEX(Catálogo!$E$8:$E$37,MATCH(D12,Catálogo!$B$8:$B$37,0)),0))</f>
        <v/>
      </c>
      <c r="H12" s="13">
        <f>IF(OR(C12="",D12=""),"",SUMIF($C$8:C12,C12,$G$8:G12))</f>
        <v/>
      </c>
      <c r="I12" s="14" t="n"/>
    </row>
    <row r="13">
      <c r="B13" s="16" t="n">
        <v>46280</v>
      </c>
      <c r="C13" s="14" t="inlineStr">
        <is>
          <t>Pablo L.</t>
        </is>
      </c>
      <c r="D13" s="14" t="inlineStr">
        <is>
          <t>Trae el material</t>
        </is>
      </c>
      <c r="E13" s="12">
        <f>IF(D13="","",IFERROR(INDEX(Catálogo!$C$8:$C$37,MATCH(D13,Catálogo!$B$8:$B$37,0)),"¿Concepto?"))</f>
        <v/>
      </c>
      <c r="F13" s="12">
        <f>IF(D13="","",IFERROR(INDEX(Catálogo!$D$8:$D$37,MATCH(D13,Catálogo!$B$8:$B$37,0)),""))</f>
        <v/>
      </c>
      <c r="G13" s="17">
        <f>IF(D13="","",IFERROR(IF(E13="Recompensa",-1,1)*INDEX(Catálogo!$E$8:$E$37,MATCH(D13,Catálogo!$B$8:$B$37,0)),0))</f>
        <v/>
      </c>
      <c r="H13" s="13">
        <f>IF(OR(C13="",D13=""),"",SUMIF($C$8:C13,C13,$G$8:G13))</f>
        <v/>
      </c>
      <c r="I13" s="14" t="n"/>
    </row>
    <row r="14">
      <c r="B14" s="16" t="n">
        <v>46280</v>
      </c>
      <c r="C14" s="14" t="inlineStr">
        <is>
          <t>Lucía M.</t>
        </is>
      </c>
      <c r="D14" s="14" t="inlineStr">
        <is>
          <t>Deberes completos</t>
        </is>
      </c>
      <c r="E14" s="12">
        <f>IF(D14="","",IFERROR(INDEX(Catálogo!$C$8:$C$37,MATCH(D14,Catálogo!$B$8:$B$37,0)),"¿Concepto?"))</f>
        <v/>
      </c>
      <c r="F14" s="12">
        <f>IF(D14="","",IFERROR(INDEX(Catálogo!$D$8:$D$37,MATCH(D14,Catálogo!$B$8:$B$37,0)),""))</f>
        <v/>
      </c>
      <c r="G14" s="17">
        <f>IF(D14="","",IFERROR(IF(E14="Recompensa",-1,1)*INDEX(Catálogo!$E$8:$E$37,MATCH(D14,Catálogo!$B$8:$B$37,0)),0))</f>
        <v/>
      </c>
      <c r="H14" s="13">
        <f>IF(OR(C14="",D14=""),"",SUMIF($C$8:C14,C14,$G$8:G14))</f>
        <v/>
      </c>
      <c r="I14" s="14" t="n"/>
    </row>
    <row r="15">
      <c r="B15" s="16" t="n">
        <v>46280</v>
      </c>
      <c r="C15" s="14" t="inlineStr">
        <is>
          <t>Noa F.</t>
        </is>
      </c>
      <c r="D15" s="14" t="inlineStr">
        <is>
          <t>Pregunta con interés</t>
        </is>
      </c>
      <c r="E15" s="12">
        <f>IF(D15="","",IFERROR(INDEX(Catálogo!$C$8:$C$37,MATCH(D15,Catálogo!$B$8:$B$37,0)),"¿Concepto?"))</f>
        <v/>
      </c>
      <c r="F15" s="12">
        <f>IF(D15="","",IFERROR(INDEX(Catálogo!$D$8:$D$37,MATCH(D15,Catálogo!$B$8:$B$37,0)),""))</f>
        <v/>
      </c>
      <c r="G15" s="17">
        <f>IF(D15="","",IFERROR(IF(E15="Recompensa",-1,1)*INDEX(Catálogo!$E$8:$E$37,MATCH(D15,Catálogo!$B$8:$B$37,0)),0))</f>
        <v/>
      </c>
      <c r="H15" s="13">
        <f>IF(OR(C15="",D15=""),"",SUMIF($C$8:C15,C15,$G$8:G15))</f>
        <v/>
      </c>
      <c r="I15" s="14" t="n"/>
    </row>
    <row r="16">
      <c r="B16" s="16" t="n">
        <v>46281</v>
      </c>
      <c r="C16" s="14" t="inlineStr">
        <is>
          <t>Hugo P.</t>
        </is>
      </c>
      <c r="D16" s="14" t="inlineStr">
        <is>
          <t>Entrega puntual</t>
        </is>
      </c>
      <c r="E16" s="12">
        <f>IF(D16="","",IFERROR(INDEX(Catálogo!$C$8:$C$37,MATCH(D16,Catálogo!$B$8:$B$37,0)),"¿Concepto?"))</f>
        <v/>
      </c>
      <c r="F16" s="12">
        <f>IF(D16="","",IFERROR(INDEX(Catálogo!$D$8:$D$37,MATCH(D16,Catálogo!$B$8:$B$37,0)),""))</f>
        <v/>
      </c>
      <c r="G16" s="17">
        <f>IF(D16="","",IFERROR(IF(E16="Recompensa",-1,1)*INDEX(Catálogo!$E$8:$E$37,MATCH(D16,Catálogo!$B$8:$B$37,0)),0))</f>
        <v/>
      </c>
      <c r="H16" s="13">
        <f>IF(OR(C16="",D16=""),"",SUMIF($C$8:C16,C16,$G$8:G16))</f>
        <v/>
      </c>
      <c r="I16" s="14" t="n"/>
    </row>
    <row r="17">
      <c r="B17" s="16" t="n">
        <v>46281</v>
      </c>
      <c r="C17" s="14" t="inlineStr">
        <is>
          <t>Valeria C.</t>
        </is>
      </c>
      <c r="D17" s="14" t="inlineStr">
        <is>
          <t>Lee en voz alta</t>
        </is>
      </c>
      <c r="E17" s="12">
        <f>IF(D17="","",IFERROR(INDEX(Catálogo!$C$8:$C$37,MATCH(D17,Catálogo!$B$8:$B$37,0)),"¿Concepto?"))</f>
        <v/>
      </c>
      <c r="F17" s="12">
        <f>IF(D17="","",IFERROR(INDEX(Catálogo!$D$8:$D$37,MATCH(D17,Catálogo!$B$8:$B$37,0)),""))</f>
        <v/>
      </c>
      <c r="G17" s="17">
        <f>IF(D17="","",IFERROR(IF(E17="Recompensa",-1,1)*INDEX(Catálogo!$E$8:$E$37,MATCH(D17,Catálogo!$B$8:$B$37,0)),0))</f>
        <v/>
      </c>
      <c r="H17" s="13">
        <f>IF(OR(C17="",D17=""),"",SUMIF($C$8:C17,C17,$G$8:G17))</f>
        <v/>
      </c>
      <c r="I17" s="14" t="n"/>
    </row>
    <row r="18">
      <c r="B18" s="16" t="n">
        <v>46281</v>
      </c>
      <c r="C18" s="14" t="inlineStr">
        <is>
          <t>Álvaro T.</t>
        </is>
      </c>
      <c r="D18" s="14" t="inlineStr">
        <is>
          <t>Participa en clase</t>
        </is>
      </c>
      <c r="E18" s="12">
        <f>IF(D18="","",IFERROR(INDEX(Catálogo!$C$8:$C$37,MATCH(D18,Catálogo!$B$8:$B$37,0)),"¿Concepto?"))</f>
        <v/>
      </c>
      <c r="F18" s="12">
        <f>IF(D18="","",IFERROR(INDEX(Catálogo!$D$8:$D$37,MATCH(D18,Catálogo!$B$8:$B$37,0)),""))</f>
        <v/>
      </c>
      <c r="G18" s="17">
        <f>IF(D18="","",IFERROR(IF(E18="Recompensa",-1,1)*INDEX(Catálogo!$E$8:$E$37,MATCH(D18,Catálogo!$B$8:$B$37,0)),0))</f>
        <v/>
      </c>
      <c r="H18" s="13">
        <f>IF(OR(C18="",D18=""),"",SUMIF($C$8:C18,C18,$G$8:G18))</f>
        <v/>
      </c>
      <c r="I18" s="14" t="n"/>
    </row>
    <row r="19">
      <c r="B19" s="16" t="n">
        <v>46281</v>
      </c>
      <c r="C19" s="14" t="inlineStr">
        <is>
          <t>Izan B.</t>
        </is>
      </c>
      <c r="D19" s="14" t="inlineStr">
        <is>
          <t>Trae el material</t>
        </is>
      </c>
      <c r="E19" s="12">
        <f>IF(D19="","",IFERROR(INDEX(Catálogo!$C$8:$C$37,MATCH(D19,Catálogo!$B$8:$B$37,0)),"¿Concepto?"))</f>
        <v/>
      </c>
      <c r="F19" s="12">
        <f>IF(D19="","",IFERROR(INDEX(Catálogo!$D$8:$D$37,MATCH(D19,Catálogo!$B$8:$B$37,0)),""))</f>
        <v/>
      </c>
      <c r="G19" s="17">
        <f>IF(D19="","",IFERROR(IF(E19="Recompensa",-1,1)*INDEX(Catálogo!$E$8:$E$37,MATCH(D19,Catálogo!$B$8:$B$37,0)),0))</f>
        <v/>
      </c>
      <c r="H19" s="13">
        <f>IF(OR(C19="",D19=""),"",SUMIF($C$8:C19,C19,$G$8:G19))</f>
        <v/>
      </c>
      <c r="I19" s="14" t="n"/>
    </row>
    <row r="20">
      <c r="B20" s="16" t="n">
        <v>46282</v>
      </c>
      <c r="C20" s="14" t="inlineStr">
        <is>
          <t>Carla N.</t>
        </is>
      </c>
      <c r="D20" s="14" t="inlineStr">
        <is>
          <t>Ayuda a un compañero</t>
        </is>
      </c>
      <c r="E20" s="12">
        <f>IF(D20="","",IFERROR(INDEX(Catálogo!$C$8:$C$37,MATCH(D20,Catálogo!$B$8:$B$37,0)),"¿Concepto?"))</f>
        <v/>
      </c>
      <c r="F20" s="12">
        <f>IF(D20="","",IFERROR(INDEX(Catálogo!$D$8:$D$37,MATCH(D20,Catálogo!$B$8:$B$37,0)),""))</f>
        <v/>
      </c>
      <c r="G20" s="17">
        <f>IF(D20="","",IFERROR(IF(E20="Recompensa",-1,1)*INDEX(Catálogo!$E$8:$E$37,MATCH(D20,Catálogo!$B$8:$B$37,0)),0))</f>
        <v/>
      </c>
      <c r="H20" s="13">
        <f>IF(OR(C20="",D20=""),"",SUMIF($C$8:C20,C20,$G$8:G20))</f>
        <v/>
      </c>
      <c r="I20" s="14" t="n"/>
    </row>
    <row r="21">
      <c r="B21" s="16" t="n">
        <v>46282</v>
      </c>
      <c r="C21" s="14" t="inlineStr">
        <is>
          <t>Mateo V.</t>
        </is>
      </c>
      <c r="D21" s="14" t="inlineStr">
        <is>
          <t>Deberes completos</t>
        </is>
      </c>
      <c r="E21" s="12">
        <f>IF(D21="","",IFERROR(INDEX(Catálogo!$C$8:$C$37,MATCH(D21,Catálogo!$B$8:$B$37,0)),"¿Concepto?"))</f>
        <v/>
      </c>
      <c r="F21" s="12">
        <f>IF(D21="","",IFERROR(INDEX(Catálogo!$D$8:$D$37,MATCH(D21,Catálogo!$B$8:$B$37,0)),""))</f>
        <v/>
      </c>
      <c r="G21" s="17">
        <f>IF(D21="","",IFERROR(IF(E21="Recompensa",-1,1)*INDEX(Catálogo!$E$8:$E$37,MATCH(D21,Catálogo!$B$8:$B$37,0)),0))</f>
        <v/>
      </c>
      <c r="H21" s="13">
        <f>IF(OR(C21="",D21=""),"",SUMIF($C$8:C21,C21,$G$8:G21))</f>
        <v/>
      </c>
      <c r="I21" s="14" t="n"/>
    </row>
    <row r="22">
      <c r="B22" s="16" t="n">
        <v>46282</v>
      </c>
      <c r="C22" s="14" t="inlineStr">
        <is>
          <t>Lucía M.</t>
        </is>
      </c>
      <c r="D22" s="14" t="inlineStr">
        <is>
          <t>Trabajo en equipo ejemplar</t>
        </is>
      </c>
      <c r="E22" s="12">
        <f>IF(D22="","",IFERROR(INDEX(Catálogo!$C$8:$C$37,MATCH(D22,Catálogo!$B$8:$B$37,0)),"¿Concepto?"))</f>
        <v/>
      </c>
      <c r="F22" s="12">
        <f>IF(D22="","",IFERROR(INDEX(Catálogo!$D$8:$D$37,MATCH(D22,Catálogo!$B$8:$B$37,0)),""))</f>
        <v/>
      </c>
      <c r="G22" s="17">
        <f>IF(D22="","",IFERROR(IF(E22="Recompensa",-1,1)*INDEX(Catálogo!$E$8:$E$37,MATCH(D22,Catálogo!$B$8:$B$37,0)),0))</f>
        <v/>
      </c>
      <c r="H22" s="13">
        <f>IF(OR(C22="",D22=""),"",SUMIF($C$8:C22,C22,$G$8:G22))</f>
        <v/>
      </c>
      <c r="I22" s="14" t="n"/>
    </row>
    <row r="23">
      <c r="B23" s="16" t="n">
        <v>46282</v>
      </c>
      <c r="C23" s="14" t="inlineStr">
        <is>
          <t>Martina R.</t>
        </is>
      </c>
      <c r="D23" s="14" t="inlineStr">
        <is>
          <t>Participa en clase</t>
        </is>
      </c>
      <c r="E23" s="12">
        <f>IF(D23="","",IFERROR(INDEX(Catálogo!$C$8:$C$37,MATCH(D23,Catálogo!$B$8:$B$37,0)),"¿Concepto?"))</f>
        <v/>
      </c>
      <c r="F23" s="12">
        <f>IF(D23="","",IFERROR(INDEX(Catálogo!$D$8:$D$37,MATCH(D23,Catálogo!$B$8:$B$37,0)),""))</f>
        <v/>
      </c>
      <c r="G23" s="17">
        <f>IF(D23="","",IFERROR(IF(E23="Recompensa",-1,1)*INDEX(Catálogo!$E$8:$E$37,MATCH(D23,Catálogo!$B$8:$B$37,0)),0))</f>
        <v/>
      </c>
      <c r="H23" s="13">
        <f>IF(OR(C23="",D23=""),"",SUMIF($C$8:C23,C23,$G$8:G23))</f>
        <v/>
      </c>
      <c r="I23" s="14" t="n"/>
    </row>
    <row r="24">
      <c r="B24" s="16" t="n">
        <v>46283</v>
      </c>
      <c r="C24" s="14" t="inlineStr">
        <is>
          <t>Daniel S.</t>
        </is>
      </c>
      <c r="D24" s="14" t="inlineStr">
        <is>
          <t>Pregunta con interés</t>
        </is>
      </c>
      <c r="E24" s="12">
        <f>IF(D24="","",IFERROR(INDEX(Catálogo!$C$8:$C$37,MATCH(D24,Catálogo!$B$8:$B$37,0)),"¿Concepto?"))</f>
        <v/>
      </c>
      <c r="F24" s="12">
        <f>IF(D24="","",IFERROR(INDEX(Catálogo!$D$8:$D$37,MATCH(D24,Catálogo!$B$8:$B$37,0)),""))</f>
        <v/>
      </c>
      <c r="G24" s="17">
        <f>IF(D24="","",IFERROR(IF(E24="Recompensa",-1,1)*INDEX(Catálogo!$E$8:$E$37,MATCH(D24,Catálogo!$B$8:$B$37,0)),0))</f>
        <v/>
      </c>
      <c r="H24" s="13">
        <f>IF(OR(C24="",D24=""),"",SUMIF($C$8:C24,C24,$G$8:G24))</f>
        <v/>
      </c>
      <c r="I24" s="14" t="n"/>
    </row>
    <row r="25">
      <c r="B25" s="16" t="n">
        <v>46283</v>
      </c>
      <c r="C25" s="14" t="inlineStr">
        <is>
          <t>Sofía G.</t>
        </is>
      </c>
      <c r="D25" s="14" t="inlineStr">
        <is>
          <t>Cuida el material del aula</t>
        </is>
      </c>
      <c r="E25" s="12">
        <f>IF(D25="","",IFERROR(INDEX(Catálogo!$C$8:$C$37,MATCH(D25,Catálogo!$B$8:$B$37,0)),"¿Concepto?"))</f>
        <v/>
      </c>
      <c r="F25" s="12">
        <f>IF(D25="","",IFERROR(INDEX(Catálogo!$D$8:$D$37,MATCH(D25,Catálogo!$B$8:$B$37,0)),""))</f>
        <v/>
      </c>
      <c r="G25" s="17">
        <f>IF(D25="","",IFERROR(IF(E25="Recompensa",-1,1)*INDEX(Catálogo!$E$8:$E$37,MATCH(D25,Catálogo!$B$8:$B$37,0)),0))</f>
        <v/>
      </c>
      <c r="H25" s="13">
        <f>IF(OR(C25="",D25=""),"",SUMIF($C$8:C25,C25,$G$8:G25))</f>
        <v/>
      </c>
      <c r="I25" s="14" t="n"/>
    </row>
    <row r="26">
      <c r="B26" s="16" t="n">
        <v>46283</v>
      </c>
      <c r="C26" s="14" t="inlineStr">
        <is>
          <t>Noa F.</t>
        </is>
      </c>
      <c r="D26" s="14" t="inlineStr">
        <is>
          <t>Mejora en un examen</t>
        </is>
      </c>
      <c r="E26" s="12">
        <f>IF(D26="","",IFERROR(INDEX(Catálogo!$C$8:$C$37,MATCH(D26,Catálogo!$B$8:$B$37,0)),"¿Concepto?"))</f>
        <v/>
      </c>
      <c r="F26" s="12">
        <f>IF(D26="","",IFERROR(INDEX(Catálogo!$D$8:$D$37,MATCH(D26,Catálogo!$B$8:$B$37,0)),""))</f>
        <v/>
      </c>
      <c r="G26" s="17">
        <f>IF(D26="","",IFERROR(IF(E26="Recompensa",-1,1)*INDEX(Catálogo!$E$8:$E$37,MATCH(D26,Catálogo!$B$8:$B$37,0)),0))</f>
        <v/>
      </c>
      <c r="H26" s="13">
        <f>IF(OR(C26="",D26=""),"",SUMIF($C$8:C26,C26,$G$8:G26))</f>
        <v/>
      </c>
      <c r="I26" s="14" t="inlineStr">
        <is>
          <t>Subió 2 puntos en el examen de lengua</t>
        </is>
      </c>
    </row>
    <row r="27">
      <c r="B27" s="16" t="n">
        <v>46283</v>
      </c>
      <c r="C27" s="14" t="inlineStr">
        <is>
          <t>Pablo L.</t>
        </is>
      </c>
      <c r="D27" s="14" t="inlineStr">
        <is>
          <t>Participa en clase</t>
        </is>
      </c>
      <c r="E27" s="12">
        <f>IF(D27="","",IFERROR(INDEX(Catálogo!$C$8:$C$37,MATCH(D27,Catálogo!$B$8:$B$37,0)),"¿Concepto?"))</f>
        <v/>
      </c>
      <c r="F27" s="12">
        <f>IF(D27="","",IFERROR(INDEX(Catálogo!$D$8:$D$37,MATCH(D27,Catálogo!$B$8:$B$37,0)),""))</f>
        <v/>
      </c>
      <c r="G27" s="17">
        <f>IF(D27="","",IFERROR(IF(E27="Recompensa",-1,1)*INDEX(Catálogo!$E$8:$E$37,MATCH(D27,Catálogo!$B$8:$B$37,0)),0))</f>
        <v/>
      </c>
      <c r="H27" s="13">
        <f>IF(OR(C27="",D27=""),"",SUMIF($C$8:C27,C27,$G$8:G27))</f>
        <v/>
      </c>
      <c r="I27" s="14" t="n"/>
    </row>
    <row r="28">
      <c r="B28" s="16" t="n">
        <v>46286</v>
      </c>
      <c r="C28" s="14" t="inlineStr">
        <is>
          <t>Lucía M.</t>
        </is>
      </c>
      <c r="D28" s="14" t="inlineStr">
        <is>
          <t>Resuelve un reto extra</t>
        </is>
      </c>
      <c r="E28" s="12">
        <f>IF(D28="","",IFERROR(INDEX(Catálogo!$C$8:$C$37,MATCH(D28,Catálogo!$B$8:$B$37,0)),"¿Concepto?"))</f>
        <v/>
      </c>
      <c r="F28" s="12">
        <f>IF(D28="","",IFERROR(INDEX(Catálogo!$D$8:$D$37,MATCH(D28,Catálogo!$B$8:$B$37,0)),""))</f>
        <v/>
      </c>
      <c r="G28" s="17">
        <f>IF(D28="","",IFERROR(IF(E28="Recompensa",-1,1)*INDEX(Catálogo!$E$8:$E$37,MATCH(D28,Catálogo!$B$8:$B$37,0)),0))</f>
        <v/>
      </c>
      <c r="H28" s="13">
        <f>IF(OR(C28="",D28=""),"",SUMIF($C$8:C28,C28,$G$8:G28))</f>
        <v/>
      </c>
      <c r="I28" s="14" t="inlineStr">
        <is>
          <t>Reto de cálculo mental</t>
        </is>
      </c>
    </row>
    <row r="29">
      <c r="B29" s="16" t="n">
        <v>46286</v>
      </c>
      <c r="C29" s="14" t="inlineStr">
        <is>
          <t>Hugo P.</t>
        </is>
      </c>
      <c r="D29" s="14" t="inlineStr">
        <is>
          <t>Ayuda a un compañero</t>
        </is>
      </c>
      <c r="E29" s="12">
        <f>IF(D29="","",IFERROR(INDEX(Catálogo!$C$8:$C$37,MATCH(D29,Catálogo!$B$8:$B$37,0)),"¿Concepto?"))</f>
        <v/>
      </c>
      <c r="F29" s="12">
        <f>IF(D29="","",IFERROR(INDEX(Catálogo!$D$8:$D$37,MATCH(D29,Catálogo!$B$8:$B$37,0)),""))</f>
        <v/>
      </c>
      <c r="G29" s="17">
        <f>IF(D29="","",IFERROR(IF(E29="Recompensa",-1,1)*INDEX(Catálogo!$E$8:$E$37,MATCH(D29,Catálogo!$B$8:$B$37,0)),0))</f>
        <v/>
      </c>
      <c r="H29" s="13">
        <f>IF(OR(C29="",D29=""),"",SUMIF($C$8:C29,C29,$G$8:G29))</f>
        <v/>
      </c>
      <c r="I29" s="14" t="n"/>
    </row>
    <row r="30">
      <c r="B30" s="16" t="n">
        <v>46286</v>
      </c>
      <c r="C30" s="14" t="inlineStr">
        <is>
          <t>Valeria C.</t>
        </is>
      </c>
      <c r="D30" s="14" t="inlineStr">
        <is>
          <t>Deberes completos</t>
        </is>
      </c>
      <c r="E30" s="12">
        <f>IF(D30="","",IFERROR(INDEX(Catálogo!$C$8:$C$37,MATCH(D30,Catálogo!$B$8:$B$37,0)),"¿Concepto?"))</f>
        <v/>
      </c>
      <c r="F30" s="12">
        <f>IF(D30="","",IFERROR(INDEX(Catálogo!$D$8:$D$37,MATCH(D30,Catálogo!$B$8:$B$37,0)),""))</f>
        <v/>
      </c>
      <c r="G30" s="17">
        <f>IF(D30="","",IFERROR(IF(E30="Recompensa",-1,1)*INDEX(Catálogo!$E$8:$E$37,MATCH(D30,Catálogo!$B$8:$B$37,0)),0))</f>
        <v/>
      </c>
      <c r="H30" s="13">
        <f>IF(OR(C30="",D30=""),"",SUMIF($C$8:C30,C30,$G$8:G30))</f>
        <v/>
      </c>
      <c r="I30" s="14" t="n"/>
    </row>
    <row r="31">
      <c r="B31" s="16" t="n">
        <v>46286</v>
      </c>
      <c r="C31" s="14" t="inlineStr">
        <is>
          <t>Carla N.</t>
        </is>
      </c>
      <c r="D31" s="14" t="inlineStr">
        <is>
          <t>Entrega puntual</t>
        </is>
      </c>
      <c r="E31" s="12">
        <f>IF(D31="","",IFERROR(INDEX(Catálogo!$C$8:$C$37,MATCH(D31,Catálogo!$B$8:$B$37,0)),"¿Concepto?"))</f>
        <v/>
      </c>
      <c r="F31" s="12">
        <f>IF(D31="","",IFERROR(INDEX(Catálogo!$D$8:$D$37,MATCH(D31,Catálogo!$B$8:$B$37,0)),""))</f>
        <v/>
      </c>
      <c r="G31" s="17">
        <f>IF(D31="","",IFERROR(IF(E31="Recompensa",-1,1)*INDEX(Catálogo!$E$8:$E$37,MATCH(D31,Catálogo!$B$8:$B$37,0)),0))</f>
        <v/>
      </c>
      <c r="H31" s="13">
        <f>IF(OR(C31="",D31=""),"",SUMIF($C$8:C31,C31,$G$8:G31))</f>
        <v/>
      </c>
      <c r="I31" s="14" t="n"/>
    </row>
    <row r="32">
      <c r="B32" s="16" t="n">
        <v>46287</v>
      </c>
      <c r="C32" s="14" t="inlineStr">
        <is>
          <t>Martina R.</t>
        </is>
      </c>
      <c r="D32" s="14" t="inlineStr">
        <is>
          <t>Lee en voz alta</t>
        </is>
      </c>
      <c r="E32" s="12">
        <f>IF(D32="","",IFERROR(INDEX(Catálogo!$C$8:$C$37,MATCH(D32,Catálogo!$B$8:$B$37,0)),"¿Concepto?"))</f>
        <v/>
      </c>
      <c r="F32" s="12">
        <f>IF(D32="","",IFERROR(INDEX(Catálogo!$D$8:$D$37,MATCH(D32,Catálogo!$B$8:$B$37,0)),""))</f>
        <v/>
      </c>
      <c r="G32" s="17">
        <f>IF(D32="","",IFERROR(IF(E32="Recompensa",-1,1)*INDEX(Catálogo!$E$8:$E$37,MATCH(D32,Catálogo!$B$8:$B$37,0)),0))</f>
        <v/>
      </c>
      <c r="H32" s="13">
        <f>IF(OR(C32="",D32=""),"",SUMIF($C$8:C32,C32,$G$8:G32))</f>
        <v/>
      </c>
      <c r="I32" s="14" t="n"/>
    </row>
    <row r="33">
      <c r="B33" s="16" t="n">
        <v>46287</v>
      </c>
      <c r="C33" s="14" t="inlineStr">
        <is>
          <t>Izan B.</t>
        </is>
      </c>
      <c r="D33" s="14" t="inlineStr">
        <is>
          <t>Silencio y orden en las filas</t>
        </is>
      </c>
      <c r="E33" s="12">
        <f>IF(D33="","",IFERROR(INDEX(Catálogo!$C$8:$C$37,MATCH(D33,Catálogo!$B$8:$B$37,0)),"¿Concepto?"))</f>
        <v/>
      </c>
      <c r="F33" s="12">
        <f>IF(D33="","",IFERROR(INDEX(Catálogo!$D$8:$D$37,MATCH(D33,Catálogo!$B$8:$B$37,0)),""))</f>
        <v/>
      </c>
      <c r="G33" s="17">
        <f>IF(D33="","",IFERROR(IF(E33="Recompensa",-1,1)*INDEX(Catálogo!$E$8:$E$37,MATCH(D33,Catálogo!$B$8:$B$37,0)),0))</f>
        <v/>
      </c>
      <c r="H33" s="13">
        <f>IF(OR(C33="",D33=""),"",SUMIF($C$8:C33,C33,$G$8:G33))</f>
        <v/>
      </c>
      <c r="I33" s="14" t="n"/>
    </row>
    <row r="34">
      <c r="B34" s="16" t="n">
        <v>46287</v>
      </c>
      <c r="C34" s="14" t="inlineStr">
        <is>
          <t>Álvaro T.</t>
        </is>
      </c>
      <c r="D34" s="14" t="inlineStr">
        <is>
          <t>Trae el material</t>
        </is>
      </c>
      <c r="E34" s="12">
        <f>IF(D34="","",IFERROR(INDEX(Catálogo!$C$8:$C$37,MATCH(D34,Catálogo!$B$8:$B$37,0)),"¿Concepto?"))</f>
        <v/>
      </c>
      <c r="F34" s="12">
        <f>IF(D34="","",IFERROR(INDEX(Catálogo!$D$8:$D$37,MATCH(D34,Catálogo!$B$8:$B$37,0)),""))</f>
        <v/>
      </c>
      <c r="G34" s="17">
        <f>IF(D34="","",IFERROR(IF(E34="Recompensa",-1,1)*INDEX(Catálogo!$E$8:$E$37,MATCH(D34,Catálogo!$B$8:$B$37,0)),0))</f>
        <v/>
      </c>
      <c r="H34" s="13">
        <f>IF(OR(C34="",D34=""),"",SUMIF($C$8:C34,C34,$G$8:G34))</f>
        <v/>
      </c>
      <c r="I34" s="14" t="n"/>
    </row>
    <row r="35">
      <c r="B35" s="16" t="n">
        <v>46287</v>
      </c>
      <c r="C35" s="14" t="inlineStr">
        <is>
          <t>Mateo V.</t>
        </is>
      </c>
      <c r="D35" s="14" t="inlineStr">
        <is>
          <t>Participa en clase</t>
        </is>
      </c>
      <c r="E35" s="12">
        <f>IF(D35="","",IFERROR(INDEX(Catálogo!$C$8:$C$37,MATCH(D35,Catálogo!$B$8:$B$37,0)),"¿Concepto?"))</f>
        <v/>
      </c>
      <c r="F35" s="12">
        <f>IF(D35="","",IFERROR(INDEX(Catálogo!$D$8:$D$37,MATCH(D35,Catálogo!$B$8:$B$37,0)),""))</f>
        <v/>
      </c>
      <c r="G35" s="17">
        <f>IF(D35="","",IFERROR(IF(E35="Recompensa",-1,1)*INDEX(Catálogo!$E$8:$E$37,MATCH(D35,Catálogo!$B$8:$B$37,0)),0))</f>
        <v/>
      </c>
      <c r="H35" s="13">
        <f>IF(OR(C35="",D35=""),"",SUMIF($C$8:C35,C35,$G$8:G35))</f>
        <v/>
      </c>
      <c r="I35" s="14" t="n"/>
    </row>
    <row r="36">
      <c r="B36" s="16" t="n">
        <v>46288</v>
      </c>
      <c r="C36" s="14" t="inlineStr">
        <is>
          <t>Lucía M.</t>
        </is>
      </c>
      <c r="D36" s="14" t="inlineStr">
        <is>
          <t>Mejora en un examen</t>
        </is>
      </c>
      <c r="E36" s="12">
        <f>IF(D36="","",IFERROR(INDEX(Catálogo!$C$8:$C$37,MATCH(D36,Catálogo!$B$8:$B$37,0)),"¿Concepto?"))</f>
        <v/>
      </c>
      <c r="F36" s="12">
        <f>IF(D36="","",IFERROR(INDEX(Catálogo!$D$8:$D$37,MATCH(D36,Catálogo!$B$8:$B$37,0)),""))</f>
        <v/>
      </c>
      <c r="G36" s="17">
        <f>IF(D36="","",IFERROR(IF(E36="Recompensa",-1,1)*INDEX(Catálogo!$E$8:$E$37,MATCH(D36,Catálogo!$B$8:$B$37,0)),0))</f>
        <v/>
      </c>
      <c r="H36" s="13">
        <f>IF(OR(C36="",D36=""),"",SUMIF($C$8:C36,C36,$G$8:G36))</f>
        <v/>
      </c>
      <c r="I36" s="14" t="n"/>
    </row>
    <row r="37">
      <c r="B37" s="16" t="n">
        <v>46288</v>
      </c>
      <c r="C37" s="14" t="inlineStr">
        <is>
          <t>Noa F.</t>
        </is>
      </c>
      <c r="D37" s="14" t="inlineStr">
        <is>
          <t>Trabajo en equipo ejemplar</t>
        </is>
      </c>
      <c r="E37" s="12">
        <f>IF(D37="","",IFERROR(INDEX(Catálogo!$C$8:$C$37,MATCH(D37,Catálogo!$B$8:$B$37,0)),"¿Concepto?"))</f>
        <v/>
      </c>
      <c r="F37" s="12">
        <f>IF(D37="","",IFERROR(INDEX(Catálogo!$D$8:$D$37,MATCH(D37,Catálogo!$B$8:$B$37,0)),""))</f>
        <v/>
      </c>
      <c r="G37" s="17">
        <f>IF(D37="","",IFERROR(IF(E37="Recompensa",-1,1)*INDEX(Catálogo!$E$8:$E$37,MATCH(D37,Catálogo!$B$8:$B$37,0)),0))</f>
        <v/>
      </c>
      <c r="H37" s="13">
        <f>IF(OR(C37="",D37=""),"",SUMIF($C$8:C37,C37,$G$8:G37))</f>
        <v/>
      </c>
      <c r="I37" s="14" t="n"/>
    </row>
    <row r="38">
      <c r="B38" s="16" t="n">
        <v>46288</v>
      </c>
      <c r="C38" s="14" t="inlineStr">
        <is>
          <t>Daniel S.</t>
        </is>
      </c>
      <c r="D38" s="14" t="inlineStr">
        <is>
          <t>Entrega puntual</t>
        </is>
      </c>
      <c r="E38" s="12">
        <f>IF(D38="","",IFERROR(INDEX(Catálogo!$C$8:$C$37,MATCH(D38,Catálogo!$B$8:$B$37,0)),"¿Concepto?"))</f>
        <v/>
      </c>
      <c r="F38" s="12">
        <f>IF(D38="","",IFERROR(INDEX(Catálogo!$D$8:$D$37,MATCH(D38,Catálogo!$B$8:$B$37,0)),""))</f>
        <v/>
      </c>
      <c r="G38" s="17">
        <f>IF(D38="","",IFERROR(IF(E38="Recompensa",-1,1)*INDEX(Catálogo!$E$8:$E$37,MATCH(D38,Catálogo!$B$8:$B$37,0)),0))</f>
        <v/>
      </c>
      <c r="H38" s="13">
        <f>IF(OR(C38="",D38=""),"",SUMIF($C$8:C38,C38,$G$8:G38))</f>
        <v/>
      </c>
      <c r="I38" s="14" t="n"/>
    </row>
    <row r="39">
      <c r="B39" s="16" t="n">
        <v>46289</v>
      </c>
      <c r="C39" s="14" t="inlineStr">
        <is>
          <t>Lucía M.</t>
        </is>
      </c>
      <c r="D39" s="14" t="inlineStr">
        <is>
          <t>Elegir sitio una semana</t>
        </is>
      </c>
      <c r="E39" s="12">
        <f>IF(D39="","",IFERROR(INDEX(Catálogo!$C$8:$C$37,MATCH(D39,Catálogo!$B$8:$B$37,0)),"¿Concepto?"))</f>
        <v/>
      </c>
      <c r="F39" s="12">
        <f>IF(D39="","",IFERROR(INDEX(Catálogo!$D$8:$D$37,MATCH(D39,Catálogo!$B$8:$B$37,0)),""))</f>
        <v/>
      </c>
      <c r="G39" s="17">
        <f>IF(D39="","",IFERROR(IF(E39="Recompensa",-1,1)*INDEX(Catálogo!$E$8:$E$37,MATCH(D39,Catálogo!$B$8:$B$37,0)),0))</f>
        <v/>
      </c>
      <c r="H39" s="13">
        <f>IF(OR(C39="",D39=""),"",SUMIF($C$8:C39,C39,$G$8:G39))</f>
        <v/>
      </c>
      <c r="I39" s="14" t="inlineStr">
        <is>
          <t>Eligió el sitio junto a la ventana</t>
        </is>
      </c>
    </row>
    <row r="40">
      <c r="B40" s="16" t="n">
        <v>46289</v>
      </c>
      <c r="C40" s="14" t="inlineStr">
        <is>
          <t>Hugo P.</t>
        </is>
      </c>
      <c r="D40" s="14" t="inlineStr">
        <is>
          <t>Resuelve un reto extra</t>
        </is>
      </c>
      <c r="E40" s="12">
        <f>IF(D40="","",IFERROR(INDEX(Catálogo!$C$8:$C$37,MATCH(D40,Catálogo!$B$8:$B$37,0)),"¿Concepto?"))</f>
        <v/>
      </c>
      <c r="F40" s="12">
        <f>IF(D40="","",IFERROR(INDEX(Catálogo!$D$8:$D$37,MATCH(D40,Catálogo!$B$8:$B$37,0)),""))</f>
        <v/>
      </c>
      <c r="G40" s="17">
        <f>IF(D40="","",IFERROR(IF(E40="Recompensa",-1,1)*INDEX(Catálogo!$E$8:$E$37,MATCH(D40,Catálogo!$B$8:$B$37,0)),0))</f>
        <v/>
      </c>
      <c r="H40" s="13">
        <f>IF(OR(C40="",D40=""),"",SUMIF($C$8:C40,C40,$G$8:G40))</f>
        <v/>
      </c>
      <c r="I40" s="14" t="n"/>
    </row>
    <row r="41">
      <c r="B41" s="16" t="n">
        <v>46289</v>
      </c>
      <c r="C41" s="14" t="inlineStr">
        <is>
          <t>Sofía G.</t>
        </is>
      </c>
      <c r="D41" s="14" t="inlineStr">
        <is>
          <t>Ayuda a un compañero</t>
        </is>
      </c>
      <c r="E41" s="12">
        <f>IF(D41="","",IFERROR(INDEX(Catálogo!$C$8:$C$37,MATCH(D41,Catálogo!$B$8:$B$37,0)),"¿Concepto?"))</f>
        <v/>
      </c>
      <c r="F41" s="12">
        <f>IF(D41="","",IFERROR(INDEX(Catálogo!$D$8:$D$37,MATCH(D41,Catálogo!$B$8:$B$37,0)),""))</f>
        <v/>
      </c>
      <c r="G41" s="17">
        <f>IF(D41="","",IFERROR(IF(E41="Recompensa",-1,1)*INDEX(Catálogo!$E$8:$E$37,MATCH(D41,Catálogo!$B$8:$B$37,0)),0))</f>
        <v/>
      </c>
      <c r="H41" s="13">
        <f>IF(OR(C41="",D41=""),"",SUMIF($C$8:C41,C41,$G$8:G41))</f>
        <v/>
      </c>
      <c r="I41" s="14" t="n"/>
    </row>
    <row r="42">
      <c r="B42" s="16" t="n">
        <v>46290</v>
      </c>
      <c r="C42" s="14" t="inlineStr">
        <is>
          <t>Valeria C.</t>
        </is>
      </c>
      <c r="D42" s="14" t="inlineStr">
        <is>
          <t>Mejora en un examen</t>
        </is>
      </c>
      <c r="E42" s="12">
        <f>IF(D42="","",IFERROR(INDEX(Catálogo!$C$8:$C$37,MATCH(D42,Catálogo!$B$8:$B$37,0)),"¿Concepto?"))</f>
        <v/>
      </c>
      <c r="F42" s="12">
        <f>IF(D42="","",IFERROR(INDEX(Catálogo!$D$8:$D$37,MATCH(D42,Catálogo!$B$8:$B$37,0)),""))</f>
        <v/>
      </c>
      <c r="G42" s="17">
        <f>IF(D42="","",IFERROR(IF(E42="Recompensa",-1,1)*INDEX(Catálogo!$E$8:$E$37,MATCH(D42,Catálogo!$B$8:$B$37,0)),0))</f>
        <v/>
      </c>
      <c r="H42" s="13">
        <f>IF(OR(C42="",D42=""),"",SUMIF($C$8:C42,C42,$G$8:G42))</f>
        <v/>
      </c>
      <c r="I42" s="14" t="n"/>
    </row>
    <row r="43">
      <c r="B43" s="16" t="n">
        <v>46290</v>
      </c>
      <c r="C43" s="14" t="inlineStr">
        <is>
          <t>Pablo L.</t>
        </is>
      </c>
      <c r="D43" s="14" t="inlineStr">
        <is>
          <t>Deberes completos</t>
        </is>
      </c>
      <c r="E43" s="12">
        <f>IF(D43="","",IFERROR(INDEX(Catálogo!$C$8:$C$37,MATCH(D43,Catálogo!$B$8:$B$37,0)),"¿Concepto?"))</f>
        <v/>
      </c>
      <c r="F43" s="12">
        <f>IF(D43="","",IFERROR(INDEX(Catálogo!$D$8:$D$37,MATCH(D43,Catálogo!$B$8:$B$37,0)),""))</f>
        <v/>
      </c>
      <c r="G43" s="17">
        <f>IF(D43="","",IFERROR(IF(E43="Recompensa",-1,1)*INDEX(Catálogo!$E$8:$E$37,MATCH(D43,Catálogo!$B$8:$B$37,0)),0))</f>
        <v/>
      </c>
      <c r="H43" s="13">
        <f>IF(OR(C43="",D43=""),"",SUMIF($C$8:C43,C43,$G$8:G43))</f>
        <v/>
      </c>
      <c r="I43" s="14" t="n"/>
    </row>
    <row r="44">
      <c r="B44" s="16" t="n">
        <v>46290</v>
      </c>
      <c r="C44" s="14" t="inlineStr">
        <is>
          <t>Carla N.</t>
        </is>
      </c>
      <c r="D44" s="14" t="inlineStr">
        <is>
          <t>Participa en clase</t>
        </is>
      </c>
      <c r="E44" s="12">
        <f>IF(D44="","",IFERROR(INDEX(Catálogo!$C$8:$C$37,MATCH(D44,Catálogo!$B$8:$B$37,0)),"¿Concepto?"))</f>
        <v/>
      </c>
      <c r="F44" s="12">
        <f>IF(D44="","",IFERROR(INDEX(Catálogo!$D$8:$D$37,MATCH(D44,Catálogo!$B$8:$B$37,0)),""))</f>
        <v/>
      </c>
      <c r="G44" s="17">
        <f>IF(D44="","",IFERROR(IF(E44="Recompensa",-1,1)*INDEX(Catálogo!$E$8:$E$37,MATCH(D44,Catálogo!$B$8:$B$37,0)),0))</f>
        <v/>
      </c>
      <c r="H44" s="13">
        <f>IF(OR(C44="",D44=""),"",SUMIF($C$8:C44,C44,$G$8:G44))</f>
        <v/>
      </c>
      <c r="I44" s="14" t="n"/>
    </row>
    <row r="45">
      <c r="B45" s="16" t="n">
        <v>46293</v>
      </c>
      <c r="C45" s="14" t="inlineStr">
        <is>
          <t>Martina R.</t>
        </is>
      </c>
      <c r="D45" s="14" t="inlineStr">
        <is>
          <t>Trabajo en equipo ejemplar</t>
        </is>
      </c>
      <c r="E45" s="12">
        <f>IF(D45="","",IFERROR(INDEX(Catálogo!$C$8:$C$37,MATCH(D45,Catálogo!$B$8:$B$37,0)),"¿Concepto?"))</f>
        <v/>
      </c>
      <c r="F45" s="12">
        <f>IF(D45="","",IFERROR(INDEX(Catálogo!$D$8:$D$37,MATCH(D45,Catálogo!$B$8:$B$37,0)),""))</f>
        <v/>
      </c>
      <c r="G45" s="17">
        <f>IF(D45="","",IFERROR(IF(E45="Recompensa",-1,1)*INDEX(Catálogo!$E$8:$E$37,MATCH(D45,Catálogo!$B$8:$B$37,0)),0))</f>
        <v/>
      </c>
      <c r="H45" s="13">
        <f>IF(OR(C45="",D45=""),"",SUMIF($C$8:C45,C45,$G$8:G45))</f>
        <v/>
      </c>
      <c r="I45" s="14" t="n"/>
    </row>
    <row r="46">
      <c r="B46" s="16" t="n">
        <v>46293</v>
      </c>
      <c r="C46" s="14" t="inlineStr">
        <is>
          <t>Noa F.</t>
        </is>
      </c>
      <c r="D46" s="14" t="inlineStr">
        <is>
          <t>5 minutos extra de recreo</t>
        </is>
      </c>
      <c r="E46" s="12">
        <f>IF(D46="","",IFERROR(INDEX(Catálogo!$C$8:$C$37,MATCH(D46,Catálogo!$B$8:$B$37,0)),"¿Concepto?"))</f>
        <v/>
      </c>
      <c r="F46" s="12">
        <f>IF(D46="","",IFERROR(INDEX(Catálogo!$D$8:$D$37,MATCH(D46,Catálogo!$B$8:$B$37,0)),""))</f>
        <v/>
      </c>
      <c r="G46" s="17">
        <f>IF(D46="","",IFERROR(IF(E46="Recompensa",-1,1)*INDEX(Catálogo!$E$8:$E$37,MATCH(D46,Catálogo!$B$8:$B$37,0)),0))</f>
        <v/>
      </c>
      <c r="H46" s="13">
        <f>IF(OR(C46="",D46=""),"",SUMIF($C$8:C46,C46,$G$8:G46))</f>
        <v/>
      </c>
      <c r="I46" s="14" t="inlineStr">
        <is>
          <t>Recreo extra del viernes</t>
        </is>
      </c>
    </row>
    <row r="47">
      <c r="B47" s="16" t="n">
        <v>46293</v>
      </c>
      <c r="C47" s="14" t="inlineStr">
        <is>
          <t>Mateo V.</t>
        </is>
      </c>
      <c r="D47" s="14" t="inlineStr">
        <is>
          <t>Entrega puntual</t>
        </is>
      </c>
      <c r="E47" s="12">
        <f>IF(D47="","",IFERROR(INDEX(Catálogo!$C$8:$C$37,MATCH(D47,Catálogo!$B$8:$B$37,0)),"¿Concepto?"))</f>
        <v/>
      </c>
      <c r="F47" s="12">
        <f>IF(D47="","",IFERROR(INDEX(Catálogo!$D$8:$D$37,MATCH(D47,Catálogo!$B$8:$B$37,0)),""))</f>
        <v/>
      </c>
      <c r="G47" s="17">
        <f>IF(D47="","",IFERROR(IF(E47="Recompensa",-1,1)*INDEX(Catálogo!$E$8:$E$37,MATCH(D47,Catálogo!$B$8:$B$37,0)),0))</f>
        <v/>
      </c>
      <c r="H47" s="13">
        <f>IF(OR(C47="",D47=""),"",SUMIF($C$8:C47,C47,$G$8:G47))</f>
        <v/>
      </c>
      <c r="I47" s="14" t="n"/>
    </row>
    <row r="48">
      <c r="B48" s="16" t="n">
        <v>46294</v>
      </c>
      <c r="C48" s="14" t="inlineStr">
        <is>
          <t>Lucía M.</t>
        </is>
      </c>
      <c r="D48" s="14" t="inlineStr">
        <is>
          <t>Ayuda a un compañero</t>
        </is>
      </c>
      <c r="E48" s="12">
        <f>IF(D48="","",IFERROR(INDEX(Catálogo!$C$8:$C$37,MATCH(D48,Catálogo!$B$8:$B$37,0)),"¿Concepto?"))</f>
        <v/>
      </c>
      <c r="F48" s="12">
        <f>IF(D48="","",IFERROR(INDEX(Catálogo!$D$8:$D$37,MATCH(D48,Catálogo!$B$8:$B$37,0)),""))</f>
        <v/>
      </c>
      <c r="G48" s="17">
        <f>IF(D48="","",IFERROR(IF(E48="Recompensa",-1,1)*INDEX(Catálogo!$E$8:$E$37,MATCH(D48,Catálogo!$B$8:$B$37,0)),0))</f>
        <v/>
      </c>
      <c r="H48" s="13">
        <f>IF(OR(C48="",D48=""),"",SUMIF($C$8:C48,C48,$G$8:G48))</f>
        <v/>
      </c>
      <c r="I48" s="14" t="n"/>
    </row>
    <row r="49">
      <c r="B49" s="16" t="n">
        <v>46294</v>
      </c>
      <c r="C49" s="14" t="inlineStr">
        <is>
          <t>Álvaro T.</t>
        </is>
      </c>
      <c r="D49" s="14" t="inlineStr">
        <is>
          <t>Deberes completos</t>
        </is>
      </c>
      <c r="E49" s="12">
        <f>IF(D49="","",IFERROR(INDEX(Catálogo!$C$8:$C$37,MATCH(D49,Catálogo!$B$8:$B$37,0)),"¿Concepto?"))</f>
        <v/>
      </c>
      <c r="F49" s="12">
        <f>IF(D49="","",IFERROR(INDEX(Catálogo!$D$8:$D$37,MATCH(D49,Catálogo!$B$8:$B$37,0)),""))</f>
        <v/>
      </c>
      <c r="G49" s="17">
        <f>IF(D49="","",IFERROR(IF(E49="Recompensa",-1,1)*INDEX(Catálogo!$E$8:$E$37,MATCH(D49,Catálogo!$B$8:$B$37,0)),0))</f>
        <v/>
      </c>
      <c r="H49" s="13">
        <f>IF(OR(C49="",D49=""),"",SUMIF($C$8:C49,C49,$G$8:G49))</f>
        <v/>
      </c>
      <c r="I49" s="14" t="n"/>
    </row>
    <row r="50">
      <c r="B50" s="16" t="n">
        <v>46294</v>
      </c>
      <c r="C50" s="14" t="inlineStr">
        <is>
          <t>Hugo P.</t>
        </is>
      </c>
      <c r="D50" s="14" t="inlineStr">
        <is>
          <t>5 minutos extra de recreo</t>
        </is>
      </c>
      <c r="E50" s="12">
        <f>IF(D50="","",IFERROR(INDEX(Catálogo!$C$8:$C$37,MATCH(D50,Catálogo!$B$8:$B$37,0)),"¿Concepto?"))</f>
        <v/>
      </c>
      <c r="F50" s="12">
        <f>IF(D50="","",IFERROR(INDEX(Catálogo!$D$8:$D$37,MATCH(D50,Catálogo!$B$8:$B$37,0)),""))</f>
        <v/>
      </c>
      <c r="G50" s="17">
        <f>IF(D50="","",IFERROR(IF(E50="Recompensa",-1,1)*INDEX(Catálogo!$E$8:$E$37,MATCH(D50,Catálogo!$B$8:$B$37,0)),0))</f>
        <v/>
      </c>
      <c r="H50" s="13">
        <f>IF(OR(C50="",D50=""),"",SUMIF($C$8:C50,C50,$G$8:G50))</f>
        <v/>
      </c>
      <c r="I50" s="14" t="n"/>
    </row>
    <row r="51">
      <c r="B51" s="16" t="n">
        <v>46295</v>
      </c>
      <c r="C51" s="14" t="inlineStr">
        <is>
          <t>Sofía G.</t>
        </is>
      </c>
      <c r="D51" s="14" t="inlineStr">
        <is>
          <t>Resuelve un reto extra</t>
        </is>
      </c>
      <c r="E51" s="12">
        <f>IF(D51="","",IFERROR(INDEX(Catálogo!$C$8:$C$37,MATCH(D51,Catálogo!$B$8:$B$37,0)),"¿Concepto?"))</f>
        <v/>
      </c>
      <c r="F51" s="12">
        <f>IF(D51="","",IFERROR(INDEX(Catálogo!$D$8:$D$37,MATCH(D51,Catálogo!$B$8:$B$37,0)),""))</f>
        <v/>
      </c>
      <c r="G51" s="17">
        <f>IF(D51="","",IFERROR(IF(E51="Recompensa",-1,1)*INDEX(Catálogo!$E$8:$E$37,MATCH(D51,Catálogo!$B$8:$B$37,0)),0))</f>
        <v/>
      </c>
      <c r="H51" s="13">
        <f>IF(OR(C51="",D51=""),"",SUMIF($C$8:C51,C51,$G$8:G51))</f>
        <v/>
      </c>
      <c r="I51" s="14" t="n"/>
    </row>
    <row r="52">
      <c r="B52" s="16" t="n">
        <v>46295</v>
      </c>
      <c r="C52" s="14" t="inlineStr">
        <is>
          <t>Izan B.</t>
        </is>
      </c>
      <c r="D52" s="14" t="inlineStr">
        <is>
          <t>Pregunta con interés</t>
        </is>
      </c>
      <c r="E52" s="12">
        <f>IF(D52="","",IFERROR(INDEX(Catálogo!$C$8:$C$37,MATCH(D52,Catálogo!$B$8:$B$37,0)),"¿Concepto?"))</f>
        <v/>
      </c>
      <c r="F52" s="12">
        <f>IF(D52="","",IFERROR(INDEX(Catálogo!$D$8:$D$37,MATCH(D52,Catálogo!$B$8:$B$37,0)),""))</f>
        <v/>
      </c>
      <c r="G52" s="17">
        <f>IF(D52="","",IFERROR(IF(E52="Recompensa",-1,1)*INDEX(Catálogo!$E$8:$E$37,MATCH(D52,Catálogo!$B$8:$B$37,0)),0))</f>
        <v/>
      </c>
      <c r="H52" s="13">
        <f>IF(OR(C52="",D52=""),"",SUMIF($C$8:C52,C52,$G$8:G52))</f>
        <v/>
      </c>
      <c r="I52" s="14" t="n"/>
    </row>
    <row r="53">
      <c r="B53" s="16" t="n">
        <v>46295</v>
      </c>
      <c r="C53" s="14" t="inlineStr">
        <is>
          <t>Daniel S.</t>
        </is>
      </c>
      <c r="D53" s="14" t="inlineStr">
        <is>
          <t>Trae el material</t>
        </is>
      </c>
      <c r="E53" s="12">
        <f>IF(D53="","",IFERROR(INDEX(Catálogo!$C$8:$C$37,MATCH(D53,Catálogo!$B$8:$B$37,0)),"¿Concepto?"))</f>
        <v/>
      </c>
      <c r="F53" s="12">
        <f>IF(D53="","",IFERROR(INDEX(Catálogo!$D$8:$D$37,MATCH(D53,Catálogo!$B$8:$B$37,0)),""))</f>
        <v/>
      </c>
      <c r="G53" s="17">
        <f>IF(D53="","",IFERROR(IF(E53="Recompensa",-1,1)*INDEX(Catálogo!$E$8:$E$37,MATCH(D53,Catálogo!$B$8:$B$37,0)),0))</f>
        <v/>
      </c>
      <c r="H53" s="13">
        <f>IF(OR(C53="",D53=""),"",SUMIF($C$8:C53,C53,$G$8:G53))</f>
        <v/>
      </c>
      <c r="I53" s="14" t="n"/>
    </row>
    <row r="54">
      <c r="B54" s="16" t="n">
        <v>46296</v>
      </c>
      <c r="C54" s="14" t="inlineStr">
        <is>
          <t>Valeria C.</t>
        </is>
      </c>
      <c r="D54" s="14" t="inlineStr">
        <is>
          <t>5 minutos extra de recreo</t>
        </is>
      </c>
      <c r="E54" s="12">
        <f>IF(D54="","",IFERROR(INDEX(Catálogo!$C$8:$C$37,MATCH(D54,Catálogo!$B$8:$B$37,0)),"¿Concepto?"))</f>
        <v/>
      </c>
      <c r="F54" s="12">
        <f>IF(D54="","",IFERROR(INDEX(Catálogo!$D$8:$D$37,MATCH(D54,Catálogo!$B$8:$B$37,0)),""))</f>
        <v/>
      </c>
      <c r="G54" s="17">
        <f>IF(D54="","",IFERROR(IF(E54="Recompensa",-1,1)*INDEX(Catálogo!$E$8:$E$37,MATCH(D54,Catálogo!$B$8:$B$37,0)),0))</f>
        <v/>
      </c>
      <c r="H54" s="13">
        <f>IF(OR(C54="",D54=""),"",SUMIF($C$8:C54,C54,$G$8:G54))</f>
        <v/>
      </c>
      <c r="I54" s="14" t="inlineStr">
        <is>
          <t>Canje del viernes</t>
        </is>
      </c>
    </row>
    <row r="55">
      <c r="B55" s="16" t="n">
        <v>46296</v>
      </c>
      <c r="C55" s="14" t="inlineStr">
        <is>
          <t>Pablo L.</t>
        </is>
      </c>
      <c r="D55" s="14" t="inlineStr">
        <is>
          <t>Pregunta con interés</t>
        </is>
      </c>
      <c r="E55" s="12">
        <f>IF(D55="","",IFERROR(INDEX(Catálogo!$C$8:$C$37,MATCH(D55,Catálogo!$B$8:$B$37,0)),"¿Concepto?"))</f>
        <v/>
      </c>
      <c r="F55" s="12">
        <f>IF(D55="","",IFERROR(INDEX(Catálogo!$D$8:$D$37,MATCH(D55,Catálogo!$B$8:$B$37,0)),""))</f>
        <v/>
      </c>
      <c r="G55" s="17">
        <f>IF(D55="","",IFERROR(IF(E55="Recompensa",-1,1)*INDEX(Catálogo!$E$8:$E$37,MATCH(D55,Catálogo!$B$8:$B$37,0)),0))</f>
        <v/>
      </c>
      <c r="H55" s="13">
        <f>IF(OR(C55="",D55=""),"",SUMIF($C$8:C55,C55,$G$8:G55))</f>
        <v/>
      </c>
      <c r="I55" s="14" t="n"/>
    </row>
    <row r="56">
      <c r="B56" s="16" t="n">
        <v>46296</v>
      </c>
      <c r="C56" s="14" t="inlineStr">
        <is>
          <t>Carla N.</t>
        </is>
      </c>
      <c r="D56" s="14" t="inlineStr">
        <is>
          <t>Mejora en un examen</t>
        </is>
      </c>
      <c r="E56" s="12">
        <f>IF(D56="","",IFERROR(INDEX(Catálogo!$C$8:$C$37,MATCH(D56,Catálogo!$B$8:$B$37,0)),"¿Concepto?"))</f>
        <v/>
      </c>
      <c r="F56" s="12">
        <f>IF(D56="","",IFERROR(INDEX(Catálogo!$D$8:$D$37,MATCH(D56,Catálogo!$B$8:$B$37,0)),""))</f>
        <v/>
      </c>
      <c r="G56" s="17">
        <f>IF(D56="","",IFERROR(IF(E56="Recompensa",-1,1)*INDEX(Catálogo!$E$8:$E$37,MATCH(D56,Catálogo!$B$8:$B$37,0)),0))</f>
        <v/>
      </c>
      <c r="H56" s="13">
        <f>IF(OR(C56="",D56=""),"",SUMIF($C$8:C56,C56,$G$8:G56))</f>
        <v/>
      </c>
      <c r="I56" s="14" t="n"/>
    </row>
    <row r="57">
      <c r="B57" s="16" t="n"/>
      <c r="C57" s="14" t="n"/>
      <c r="D57" s="14" t="n"/>
      <c r="E57" s="12">
        <f>IF(D57="","",IFERROR(INDEX(Catálogo!$C$8:$C$37,MATCH(D57,Catálogo!$B$8:$B$37,0)),"¿Concepto?"))</f>
        <v/>
      </c>
      <c r="F57" s="12">
        <f>IF(D57="","",IFERROR(INDEX(Catálogo!$D$8:$D$37,MATCH(D57,Catálogo!$B$8:$B$37,0)),""))</f>
        <v/>
      </c>
      <c r="G57" s="17">
        <f>IF(D57="","",IFERROR(IF(E57="Recompensa",-1,1)*INDEX(Catálogo!$E$8:$E$37,MATCH(D57,Catálogo!$B$8:$B$37,0)),0))</f>
        <v/>
      </c>
      <c r="H57" s="13">
        <f>IF(OR(C57="",D57=""),"",SUMIF($C$8:C57,C57,$G$8:G57))</f>
        <v/>
      </c>
      <c r="I57" s="14" t="n"/>
    </row>
    <row r="58">
      <c r="B58" s="18" t="inlineStr">
        <is>
          <t>Neto</t>
        </is>
      </c>
      <c r="C58" s="18" t="inlineStr"/>
      <c r="D58" s="18" t="inlineStr"/>
      <c r="E58" s="18" t="inlineStr"/>
      <c r="F58" s="18" t="inlineStr"/>
      <c r="G58" s="19">
        <f>SUM(G8:G57)</f>
        <v/>
      </c>
      <c r="H58" s="18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E8:E57">
    <cfRule type="cellIs" priority="1" operator="equal" dxfId="0">
      <formula>"Recompensa"</formula>
    </cfRule>
  </conditionalFormatting>
  <conditionalFormatting sqref="G8:G57">
    <cfRule type="expression" priority="2" dxfId="0">
      <formula>AND(ISNUMBER($G8),$G8&lt;0)</formula>
    </cfRule>
  </conditionalFormatting>
  <conditionalFormatting sqref="H8:H57">
    <cfRule type="expression" priority="3" dxfId="3">
      <formula>AND(ISNUMBER($H8),$H8&lt;0)</formula>
    </cfRule>
  </conditionalFormatting>
  <dataValidations count="2">
    <dataValidation sqref="C8:C57" showDropDown="0" showInputMessage="0" showErrorMessage="0" allowBlank="1" type="list">
      <formula1>=Alumnos!$B$8:$B$37</formula1>
    </dataValidation>
    <dataValidation sqref="D8:D57" showDropDown="0" showInputMessage="0" showErrorMessage="0" allowBlank="1" type="list">
      <formula1>=Catálogo!$B$8:$B$37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3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0" customWidth="1" min="2" max="2"/>
    <col width="16" customWidth="1" min="3" max="3"/>
    <col width="12" customWidth="1" min="4" max="4"/>
    <col width="12" customWidth="1" min="5" max="5"/>
    <col width="11" customWidth="1" min="6" max="6"/>
    <col width="12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2" ht="34" customHeight="1">
      <c r="B2" s="1" t="inlineStr">
        <is>
          <t>Alumnos y saldo de puntos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Escribe aquí tu lista de clase (alumnos o equipos). Puntos, saldo, nivel y posición se calculan solos desde Movimientos.</t>
        </is>
      </c>
    </row>
    <row r="7" ht="32" customHeight="1">
      <c r="B7" s="9" t="inlineStr">
        <is>
          <t>Alumno / equipo</t>
        </is>
      </c>
      <c r="C7" s="9" t="inlineStr">
        <is>
          <t>Equipo</t>
        </is>
      </c>
      <c r="D7" s="9" t="inlineStr">
        <is>
          <t>Puntos ganados</t>
        </is>
      </c>
      <c r="E7" s="9" t="inlineStr">
        <is>
          <t>Puntos canjeados</t>
        </is>
      </c>
      <c r="F7" s="9" t="inlineStr">
        <is>
          <t>Saldo</t>
        </is>
      </c>
      <c r="G7" s="9" t="inlineStr">
        <is>
          <t>Acciones positivas</t>
        </is>
      </c>
      <c r="H7" s="9" t="inlineStr">
        <is>
          <t>Canjes</t>
        </is>
      </c>
      <c r="I7" s="9" t="inlineStr">
        <is>
          <t>Última actividad</t>
        </is>
      </c>
      <c r="J7" s="9" t="inlineStr">
        <is>
          <t>Nivel</t>
        </is>
      </c>
      <c r="K7" s="9" t="inlineStr">
        <is>
          <t>Posición</t>
        </is>
      </c>
    </row>
    <row r="8">
      <c r="B8" s="14" t="inlineStr">
        <is>
          <t>Lucía M.</t>
        </is>
      </c>
      <c r="C8" s="20" t="inlineStr">
        <is>
          <t>Equipo Rojo</t>
        </is>
      </c>
      <c r="D8" s="13">
        <f>IF(B8="","",SUMIFS(Movimientos!$G$8:$G$57,Movimientos!$C$8:$C$57,B8,Movimientos!$G$8:$G$57,"&gt;0"))</f>
        <v/>
      </c>
      <c r="E8" s="13">
        <f>IF(B8="","",-SUMIFS(Movimientos!$G$8:$G$57,Movimientos!$C$8:$C$57,B8,Movimientos!$G$8:$G$57,"&lt;0"))</f>
        <v/>
      </c>
      <c r="F8" s="21">
        <f>IF(B8="","",D8-E8)</f>
        <v/>
      </c>
      <c r="G8" s="13">
        <f>IF(B8="","",COUNTIFS(Movimientos!$C$8:$C$57,B8,Movimientos!$E$8:$E$57,"Conducta"))</f>
        <v/>
      </c>
      <c r="H8" s="13">
        <f>IF(B8="","",COUNTIFS(Movimientos!$C$8:$C$57,B8,Movimientos!$E$8:$E$57,"Recompensa"))</f>
        <v/>
      </c>
      <c r="I8" s="22">
        <f>IF(B8="","",IF(COUNTIF(Movimientos!$C$8:$C$57,B8)=0,"",SUMPRODUCT(MAX((Movimientos!$C$8:$C$57=B8)*Movimientos!$B$8:$B$57))))</f>
        <v/>
      </c>
      <c r="J8" s="23">
        <f>IF(B8="","",IF(D8&gt;=Catálogo!$F$5,"Oro",IF(D8&gt;=Catálogo!$D$5,"Plata","Bronce")))</f>
        <v/>
      </c>
      <c r="K8" s="13">
        <f>IF(B8="","",RANK(D8,$D$8:$D$37)+COUNTIF($D$8:D8,D8)-1)</f>
        <v/>
      </c>
    </row>
    <row r="9">
      <c r="B9" s="14" t="inlineStr">
        <is>
          <t>Hugo P.</t>
        </is>
      </c>
      <c r="C9" s="20" t="inlineStr">
        <is>
          <t>Equipo Azul</t>
        </is>
      </c>
      <c r="D9" s="13">
        <f>IF(B9="","",SUMIFS(Movimientos!$G$8:$G$57,Movimientos!$C$8:$C$57,B9,Movimientos!$G$8:$G$57,"&gt;0"))</f>
        <v/>
      </c>
      <c r="E9" s="13">
        <f>IF(B9="","",-SUMIFS(Movimientos!$G$8:$G$57,Movimientos!$C$8:$C$57,B9,Movimientos!$G$8:$G$57,"&lt;0"))</f>
        <v/>
      </c>
      <c r="F9" s="21">
        <f>IF(B9="","",D9-E9)</f>
        <v/>
      </c>
      <c r="G9" s="13">
        <f>IF(B9="","",COUNTIFS(Movimientos!$C$8:$C$57,B9,Movimientos!$E$8:$E$57,"Conducta"))</f>
        <v/>
      </c>
      <c r="H9" s="13">
        <f>IF(B9="","",COUNTIFS(Movimientos!$C$8:$C$57,B9,Movimientos!$E$8:$E$57,"Recompensa"))</f>
        <v/>
      </c>
      <c r="I9" s="22">
        <f>IF(B9="","",IF(COUNTIF(Movimientos!$C$8:$C$57,B9)=0,"",SUMPRODUCT(MAX((Movimientos!$C$8:$C$57=B9)*Movimientos!$B$8:$B$57))))</f>
        <v/>
      </c>
      <c r="J9" s="23">
        <f>IF(B9="","",IF(D9&gt;=Catálogo!$F$5,"Oro",IF(D9&gt;=Catálogo!$D$5,"Plata","Bronce")))</f>
        <v/>
      </c>
      <c r="K9" s="13">
        <f>IF(B9="","",RANK(D9,$D$8:$D$37)+COUNTIF($D$8:D9,D9)-1)</f>
        <v/>
      </c>
    </row>
    <row r="10">
      <c r="B10" s="14" t="inlineStr">
        <is>
          <t>Martina R.</t>
        </is>
      </c>
      <c r="C10" s="20" t="inlineStr">
        <is>
          <t>Equipo Verde</t>
        </is>
      </c>
      <c r="D10" s="13">
        <f>IF(B10="","",SUMIFS(Movimientos!$G$8:$G$57,Movimientos!$C$8:$C$57,B10,Movimientos!$G$8:$G$57,"&gt;0"))</f>
        <v/>
      </c>
      <c r="E10" s="13">
        <f>IF(B10="","",-SUMIFS(Movimientos!$G$8:$G$57,Movimientos!$C$8:$C$57,B10,Movimientos!$G$8:$G$57,"&lt;0"))</f>
        <v/>
      </c>
      <c r="F10" s="21">
        <f>IF(B10="","",D10-E10)</f>
        <v/>
      </c>
      <c r="G10" s="13">
        <f>IF(B10="","",COUNTIFS(Movimientos!$C$8:$C$57,B10,Movimientos!$E$8:$E$57,"Conducta"))</f>
        <v/>
      </c>
      <c r="H10" s="13">
        <f>IF(B10="","",COUNTIFS(Movimientos!$C$8:$C$57,B10,Movimientos!$E$8:$E$57,"Recompensa"))</f>
        <v/>
      </c>
      <c r="I10" s="22">
        <f>IF(B10="","",IF(COUNTIF(Movimientos!$C$8:$C$57,B10)=0,"",SUMPRODUCT(MAX((Movimientos!$C$8:$C$57=B10)*Movimientos!$B$8:$B$57))))</f>
        <v/>
      </c>
      <c r="J10" s="23">
        <f>IF(B10="","",IF(D10&gt;=Catálogo!$F$5,"Oro",IF(D10&gt;=Catálogo!$D$5,"Plata","Bronce")))</f>
        <v/>
      </c>
      <c r="K10" s="13">
        <f>IF(B10="","",RANK(D10,$D$8:$D$37)+COUNTIF($D$8:D10,D10)-1)</f>
        <v/>
      </c>
    </row>
    <row r="11">
      <c r="B11" s="14" t="inlineStr">
        <is>
          <t>Daniel S.</t>
        </is>
      </c>
      <c r="C11" s="20" t="inlineStr">
        <is>
          <t>Equipo Amarillo</t>
        </is>
      </c>
      <c r="D11" s="13">
        <f>IF(B11="","",SUMIFS(Movimientos!$G$8:$G$57,Movimientos!$C$8:$C$57,B11,Movimientos!$G$8:$G$57,"&gt;0"))</f>
        <v/>
      </c>
      <c r="E11" s="13">
        <f>IF(B11="","",-SUMIFS(Movimientos!$G$8:$G$57,Movimientos!$C$8:$C$57,B11,Movimientos!$G$8:$G$57,"&lt;0"))</f>
        <v/>
      </c>
      <c r="F11" s="21">
        <f>IF(B11="","",D11-E11)</f>
        <v/>
      </c>
      <c r="G11" s="13">
        <f>IF(B11="","",COUNTIFS(Movimientos!$C$8:$C$57,B11,Movimientos!$E$8:$E$57,"Conducta"))</f>
        <v/>
      </c>
      <c r="H11" s="13">
        <f>IF(B11="","",COUNTIFS(Movimientos!$C$8:$C$57,B11,Movimientos!$E$8:$E$57,"Recompensa"))</f>
        <v/>
      </c>
      <c r="I11" s="22">
        <f>IF(B11="","",IF(COUNTIF(Movimientos!$C$8:$C$57,B11)=0,"",SUMPRODUCT(MAX((Movimientos!$C$8:$C$57=B11)*Movimientos!$B$8:$B$57))))</f>
        <v/>
      </c>
      <c r="J11" s="23">
        <f>IF(B11="","",IF(D11&gt;=Catálogo!$F$5,"Oro",IF(D11&gt;=Catálogo!$D$5,"Plata","Bronce")))</f>
        <v/>
      </c>
      <c r="K11" s="13">
        <f>IF(B11="","",RANK(D11,$D$8:$D$37)+COUNTIF($D$8:D11,D11)-1)</f>
        <v/>
      </c>
    </row>
    <row r="12">
      <c r="B12" s="14" t="inlineStr">
        <is>
          <t>Sofía G.</t>
        </is>
      </c>
      <c r="C12" s="20" t="inlineStr">
        <is>
          <t>Equipo Rojo</t>
        </is>
      </c>
      <c r="D12" s="13">
        <f>IF(B12="","",SUMIFS(Movimientos!$G$8:$G$57,Movimientos!$C$8:$C$57,B12,Movimientos!$G$8:$G$57,"&gt;0"))</f>
        <v/>
      </c>
      <c r="E12" s="13">
        <f>IF(B12="","",-SUMIFS(Movimientos!$G$8:$G$57,Movimientos!$C$8:$C$57,B12,Movimientos!$G$8:$G$57,"&lt;0"))</f>
        <v/>
      </c>
      <c r="F12" s="21">
        <f>IF(B12="","",D12-E12)</f>
        <v/>
      </c>
      <c r="G12" s="13">
        <f>IF(B12="","",COUNTIFS(Movimientos!$C$8:$C$57,B12,Movimientos!$E$8:$E$57,"Conducta"))</f>
        <v/>
      </c>
      <c r="H12" s="13">
        <f>IF(B12="","",COUNTIFS(Movimientos!$C$8:$C$57,B12,Movimientos!$E$8:$E$57,"Recompensa"))</f>
        <v/>
      </c>
      <c r="I12" s="22">
        <f>IF(B12="","",IF(COUNTIF(Movimientos!$C$8:$C$57,B12)=0,"",SUMPRODUCT(MAX((Movimientos!$C$8:$C$57=B12)*Movimientos!$B$8:$B$57))))</f>
        <v/>
      </c>
      <c r="J12" s="23">
        <f>IF(B12="","",IF(D12&gt;=Catálogo!$F$5,"Oro",IF(D12&gt;=Catálogo!$D$5,"Plata","Bronce")))</f>
        <v/>
      </c>
      <c r="K12" s="13">
        <f>IF(B12="","",RANK(D12,$D$8:$D$37)+COUNTIF($D$8:D12,D12)-1)</f>
        <v/>
      </c>
    </row>
    <row r="13">
      <c r="B13" s="14" t="inlineStr">
        <is>
          <t>Pablo L.</t>
        </is>
      </c>
      <c r="C13" s="20" t="inlineStr">
        <is>
          <t>Equipo Azul</t>
        </is>
      </c>
      <c r="D13" s="13">
        <f>IF(B13="","",SUMIFS(Movimientos!$G$8:$G$57,Movimientos!$C$8:$C$57,B13,Movimientos!$G$8:$G$57,"&gt;0"))</f>
        <v/>
      </c>
      <c r="E13" s="13">
        <f>IF(B13="","",-SUMIFS(Movimientos!$G$8:$G$57,Movimientos!$C$8:$C$57,B13,Movimientos!$G$8:$G$57,"&lt;0"))</f>
        <v/>
      </c>
      <c r="F13" s="21">
        <f>IF(B13="","",D13-E13)</f>
        <v/>
      </c>
      <c r="G13" s="13">
        <f>IF(B13="","",COUNTIFS(Movimientos!$C$8:$C$57,B13,Movimientos!$E$8:$E$57,"Conducta"))</f>
        <v/>
      </c>
      <c r="H13" s="13">
        <f>IF(B13="","",COUNTIFS(Movimientos!$C$8:$C$57,B13,Movimientos!$E$8:$E$57,"Recompensa"))</f>
        <v/>
      </c>
      <c r="I13" s="22">
        <f>IF(B13="","",IF(COUNTIF(Movimientos!$C$8:$C$57,B13)=0,"",SUMPRODUCT(MAX((Movimientos!$C$8:$C$57=B13)*Movimientos!$B$8:$B$57))))</f>
        <v/>
      </c>
      <c r="J13" s="23">
        <f>IF(B13="","",IF(D13&gt;=Catálogo!$F$5,"Oro",IF(D13&gt;=Catálogo!$D$5,"Plata","Bronce")))</f>
        <v/>
      </c>
      <c r="K13" s="13">
        <f>IF(B13="","",RANK(D13,$D$8:$D$37)+COUNTIF($D$8:D13,D13)-1)</f>
        <v/>
      </c>
    </row>
    <row r="14">
      <c r="B14" s="14" t="inlineStr">
        <is>
          <t>Valeria C.</t>
        </is>
      </c>
      <c r="C14" s="20" t="inlineStr">
        <is>
          <t>Equipo Verde</t>
        </is>
      </c>
      <c r="D14" s="13">
        <f>IF(B14="","",SUMIFS(Movimientos!$G$8:$G$57,Movimientos!$C$8:$C$57,B14,Movimientos!$G$8:$G$57,"&gt;0"))</f>
        <v/>
      </c>
      <c r="E14" s="13">
        <f>IF(B14="","",-SUMIFS(Movimientos!$G$8:$G$57,Movimientos!$C$8:$C$57,B14,Movimientos!$G$8:$G$57,"&lt;0"))</f>
        <v/>
      </c>
      <c r="F14" s="21">
        <f>IF(B14="","",D14-E14)</f>
        <v/>
      </c>
      <c r="G14" s="13">
        <f>IF(B14="","",COUNTIFS(Movimientos!$C$8:$C$57,B14,Movimientos!$E$8:$E$57,"Conducta"))</f>
        <v/>
      </c>
      <c r="H14" s="13">
        <f>IF(B14="","",COUNTIFS(Movimientos!$C$8:$C$57,B14,Movimientos!$E$8:$E$57,"Recompensa"))</f>
        <v/>
      </c>
      <c r="I14" s="22">
        <f>IF(B14="","",IF(COUNTIF(Movimientos!$C$8:$C$57,B14)=0,"",SUMPRODUCT(MAX((Movimientos!$C$8:$C$57=B14)*Movimientos!$B$8:$B$57))))</f>
        <v/>
      </c>
      <c r="J14" s="23">
        <f>IF(B14="","",IF(D14&gt;=Catálogo!$F$5,"Oro",IF(D14&gt;=Catálogo!$D$5,"Plata","Bronce")))</f>
        <v/>
      </c>
      <c r="K14" s="13">
        <f>IF(B14="","",RANK(D14,$D$8:$D$37)+COUNTIF($D$8:D14,D14)-1)</f>
        <v/>
      </c>
    </row>
    <row r="15">
      <c r="B15" s="14" t="inlineStr">
        <is>
          <t>Álvaro T.</t>
        </is>
      </c>
      <c r="C15" s="20" t="inlineStr">
        <is>
          <t>Equipo Amarillo</t>
        </is>
      </c>
      <c r="D15" s="13">
        <f>IF(B15="","",SUMIFS(Movimientos!$G$8:$G$57,Movimientos!$C$8:$C$57,B15,Movimientos!$G$8:$G$57,"&gt;0"))</f>
        <v/>
      </c>
      <c r="E15" s="13">
        <f>IF(B15="","",-SUMIFS(Movimientos!$G$8:$G$57,Movimientos!$C$8:$C$57,B15,Movimientos!$G$8:$G$57,"&lt;0"))</f>
        <v/>
      </c>
      <c r="F15" s="21">
        <f>IF(B15="","",D15-E15)</f>
        <v/>
      </c>
      <c r="G15" s="13">
        <f>IF(B15="","",COUNTIFS(Movimientos!$C$8:$C$57,B15,Movimientos!$E$8:$E$57,"Conducta"))</f>
        <v/>
      </c>
      <c r="H15" s="13">
        <f>IF(B15="","",COUNTIFS(Movimientos!$C$8:$C$57,B15,Movimientos!$E$8:$E$57,"Recompensa"))</f>
        <v/>
      </c>
      <c r="I15" s="22">
        <f>IF(B15="","",IF(COUNTIF(Movimientos!$C$8:$C$57,B15)=0,"",SUMPRODUCT(MAX((Movimientos!$C$8:$C$57=B15)*Movimientos!$B$8:$B$57))))</f>
        <v/>
      </c>
      <c r="J15" s="23">
        <f>IF(B15="","",IF(D15&gt;=Catálogo!$F$5,"Oro",IF(D15&gt;=Catálogo!$D$5,"Plata","Bronce")))</f>
        <v/>
      </c>
      <c r="K15" s="13">
        <f>IF(B15="","",RANK(D15,$D$8:$D$37)+COUNTIF($D$8:D15,D15)-1)</f>
        <v/>
      </c>
    </row>
    <row r="16">
      <c r="B16" s="14" t="inlineStr">
        <is>
          <t>Carla N.</t>
        </is>
      </c>
      <c r="C16" s="20" t="inlineStr">
        <is>
          <t>Equipo Rojo</t>
        </is>
      </c>
      <c r="D16" s="13">
        <f>IF(B16="","",SUMIFS(Movimientos!$G$8:$G$57,Movimientos!$C$8:$C$57,B16,Movimientos!$G$8:$G$57,"&gt;0"))</f>
        <v/>
      </c>
      <c r="E16" s="13">
        <f>IF(B16="","",-SUMIFS(Movimientos!$G$8:$G$57,Movimientos!$C$8:$C$57,B16,Movimientos!$G$8:$G$57,"&lt;0"))</f>
        <v/>
      </c>
      <c r="F16" s="21">
        <f>IF(B16="","",D16-E16)</f>
        <v/>
      </c>
      <c r="G16" s="13">
        <f>IF(B16="","",COUNTIFS(Movimientos!$C$8:$C$57,B16,Movimientos!$E$8:$E$57,"Conducta"))</f>
        <v/>
      </c>
      <c r="H16" s="13">
        <f>IF(B16="","",COUNTIFS(Movimientos!$C$8:$C$57,B16,Movimientos!$E$8:$E$57,"Recompensa"))</f>
        <v/>
      </c>
      <c r="I16" s="22">
        <f>IF(B16="","",IF(COUNTIF(Movimientos!$C$8:$C$57,B16)=0,"",SUMPRODUCT(MAX((Movimientos!$C$8:$C$57=B16)*Movimientos!$B$8:$B$57))))</f>
        <v/>
      </c>
      <c r="J16" s="23">
        <f>IF(B16="","",IF(D16&gt;=Catálogo!$F$5,"Oro",IF(D16&gt;=Catálogo!$D$5,"Plata","Bronce")))</f>
        <v/>
      </c>
      <c r="K16" s="13">
        <f>IF(B16="","",RANK(D16,$D$8:$D$37)+COUNTIF($D$8:D16,D16)-1)</f>
        <v/>
      </c>
    </row>
    <row r="17">
      <c r="B17" s="14" t="inlineStr">
        <is>
          <t>Mateo V.</t>
        </is>
      </c>
      <c r="C17" s="20" t="inlineStr">
        <is>
          <t>Equipo Azul</t>
        </is>
      </c>
      <c r="D17" s="13">
        <f>IF(B17="","",SUMIFS(Movimientos!$G$8:$G$57,Movimientos!$C$8:$C$57,B17,Movimientos!$G$8:$G$57,"&gt;0"))</f>
        <v/>
      </c>
      <c r="E17" s="13">
        <f>IF(B17="","",-SUMIFS(Movimientos!$G$8:$G$57,Movimientos!$C$8:$C$57,B17,Movimientos!$G$8:$G$57,"&lt;0"))</f>
        <v/>
      </c>
      <c r="F17" s="21">
        <f>IF(B17="","",D17-E17)</f>
        <v/>
      </c>
      <c r="G17" s="13">
        <f>IF(B17="","",COUNTIFS(Movimientos!$C$8:$C$57,B17,Movimientos!$E$8:$E$57,"Conducta"))</f>
        <v/>
      </c>
      <c r="H17" s="13">
        <f>IF(B17="","",COUNTIFS(Movimientos!$C$8:$C$57,B17,Movimientos!$E$8:$E$57,"Recompensa"))</f>
        <v/>
      </c>
      <c r="I17" s="22">
        <f>IF(B17="","",IF(COUNTIF(Movimientos!$C$8:$C$57,B17)=0,"",SUMPRODUCT(MAX((Movimientos!$C$8:$C$57=B17)*Movimientos!$B$8:$B$57))))</f>
        <v/>
      </c>
      <c r="J17" s="23">
        <f>IF(B17="","",IF(D17&gt;=Catálogo!$F$5,"Oro",IF(D17&gt;=Catálogo!$D$5,"Plata","Bronce")))</f>
        <v/>
      </c>
      <c r="K17" s="13">
        <f>IF(B17="","",RANK(D17,$D$8:$D$37)+COUNTIF($D$8:D17,D17)-1)</f>
        <v/>
      </c>
    </row>
    <row r="18">
      <c r="B18" s="14" t="inlineStr">
        <is>
          <t>Noa F.</t>
        </is>
      </c>
      <c r="C18" s="20" t="inlineStr">
        <is>
          <t>Equipo Verde</t>
        </is>
      </c>
      <c r="D18" s="13">
        <f>IF(B18="","",SUMIFS(Movimientos!$G$8:$G$57,Movimientos!$C$8:$C$57,B18,Movimientos!$G$8:$G$57,"&gt;0"))</f>
        <v/>
      </c>
      <c r="E18" s="13">
        <f>IF(B18="","",-SUMIFS(Movimientos!$G$8:$G$57,Movimientos!$C$8:$C$57,B18,Movimientos!$G$8:$G$57,"&lt;0"))</f>
        <v/>
      </c>
      <c r="F18" s="21">
        <f>IF(B18="","",D18-E18)</f>
        <v/>
      </c>
      <c r="G18" s="13">
        <f>IF(B18="","",COUNTIFS(Movimientos!$C$8:$C$57,B18,Movimientos!$E$8:$E$57,"Conducta"))</f>
        <v/>
      </c>
      <c r="H18" s="13">
        <f>IF(B18="","",COUNTIFS(Movimientos!$C$8:$C$57,B18,Movimientos!$E$8:$E$57,"Recompensa"))</f>
        <v/>
      </c>
      <c r="I18" s="22">
        <f>IF(B18="","",IF(COUNTIF(Movimientos!$C$8:$C$57,B18)=0,"",SUMPRODUCT(MAX((Movimientos!$C$8:$C$57=B18)*Movimientos!$B$8:$B$57))))</f>
        <v/>
      </c>
      <c r="J18" s="23">
        <f>IF(B18="","",IF(D18&gt;=Catálogo!$F$5,"Oro",IF(D18&gt;=Catálogo!$D$5,"Plata","Bronce")))</f>
        <v/>
      </c>
      <c r="K18" s="13">
        <f>IF(B18="","",RANK(D18,$D$8:$D$37)+COUNTIF($D$8:D18,D18)-1)</f>
        <v/>
      </c>
    </row>
    <row r="19">
      <c r="B19" s="14" t="inlineStr">
        <is>
          <t>Izan B.</t>
        </is>
      </c>
      <c r="C19" s="20" t="inlineStr">
        <is>
          <t>Equipo Amarillo</t>
        </is>
      </c>
      <c r="D19" s="13">
        <f>IF(B19="","",SUMIFS(Movimientos!$G$8:$G$57,Movimientos!$C$8:$C$57,B19,Movimientos!$G$8:$G$57,"&gt;0"))</f>
        <v/>
      </c>
      <c r="E19" s="13">
        <f>IF(B19="","",-SUMIFS(Movimientos!$G$8:$G$57,Movimientos!$C$8:$C$57,B19,Movimientos!$G$8:$G$57,"&lt;0"))</f>
        <v/>
      </c>
      <c r="F19" s="21">
        <f>IF(B19="","",D19-E19)</f>
        <v/>
      </c>
      <c r="G19" s="13">
        <f>IF(B19="","",COUNTIFS(Movimientos!$C$8:$C$57,B19,Movimientos!$E$8:$E$57,"Conducta"))</f>
        <v/>
      </c>
      <c r="H19" s="13">
        <f>IF(B19="","",COUNTIFS(Movimientos!$C$8:$C$57,B19,Movimientos!$E$8:$E$57,"Recompensa"))</f>
        <v/>
      </c>
      <c r="I19" s="22">
        <f>IF(B19="","",IF(COUNTIF(Movimientos!$C$8:$C$57,B19)=0,"",SUMPRODUCT(MAX((Movimientos!$C$8:$C$57=B19)*Movimientos!$B$8:$B$57))))</f>
        <v/>
      </c>
      <c r="J19" s="23">
        <f>IF(B19="","",IF(D19&gt;=Catálogo!$F$5,"Oro",IF(D19&gt;=Catálogo!$D$5,"Plata","Bronce")))</f>
        <v/>
      </c>
      <c r="K19" s="13">
        <f>IF(B19="","",RANK(D19,$D$8:$D$37)+COUNTIF($D$8:D19,D19)-1)</f>
        <v/>
      </c>
    </row>
    <row r="20">
      <c r="B20" s="14" t="n"/>
      <c r="C20" s="20" t="n"/>
      <c r="D20" s="13">
        <f>IF(B20="","",SUMIFS(Movimientos!$G$8:$G$57,Movimientos!$C$8:$C$57,B20,Movimientos!$G$8:$G$57,"&gt;0"))</f>
        <v/>
      </c>
      <c r="E20" s="13">
        <f>IF(B20="","",-SUMIFS(Movimientos!$G$8:$G$57,Movimientos!$C$8:$C$57,B20,Movimientos!$G$8:$G$57,"&lt;0"))</f>
        <v/>
      </c>
      <c r="F20" s="21">
        <f>IF(B20="","",D20-E20)</f>
        <v/>
      </c>
      <c r="G20" s="13">
        <f>IF(B20="","",COUNTIFS(Movimientos!$C$8:$C$57,B20,Movimientos!$E$8:$E$57,"Conducta"))</f>
        <v/>
      </c>
      <c r="H20" s="13">
        <f>IF(B20="","",COUNTIFS(Movimientos!$C$8:$C$57,B20,Movimientos!$E$8:$E$57,"Recompensa"))</f>
        <v/>
      </c>
      <c r="I20" s="22">
        <f>IF(B20="","",IF(COUNTIF(Movimientos!$C$8:$C$57,B20)=0,"",SUMPRODUCT(MAX((Movimientos!$C$8:$C$57=B20)*Movimientos!$B$8:$B$57))))</f>
        <v/>
      </c>
      <c r="J20" s="23">
        <f>IF(B20="","",IF(D20&gt;=Catálogo!$F$5,"Oro",IF(D20&gt;=Catálogo!$D$5,"Plata","Bronce")))</f>
        <v/>
      </c>
      <c r="K20" s="13">
        <f>IF(B20="","",RANK(D20,$D$8:$D$37)+COUNTIF($D$8:D20,D20)-1)</f>
        <v/>
      </c>
    </row>
    <row r="21">
      <c r="B21" s="14" t="n"/>
      <c r="C21" s="20" t="n"/>
      <c r="D21" s="13">
        <f>IF(B21="","",SUMIFS(Movimientos!$G$8:$G$57,Movimientos!$C$8:$C$57,B21,Movimientos!$G$8:$G$57,"&gt;0"))</f>
        <v/>
      </c>
      <c r="E21" s="13">
        <f>IF(B21="","",-SUMIFS(Movimientos!$G$8:$G$57,Movimientos!$C$8:$C$57,B21,Movimientos!$G$8:$G$57,"&lt;0"))</f>
        <v/>
      </c>
      <c r="F21" s="21">
        <f>IF(B21="","",D21-E21)</f>
        <v/>
      </c>
      <c r="G21" s="13">
        <f>IF(B21="","",COUNTIFS(Movimientos!$C$8:$C$57,B21,Movimientos!$E$8:$E$57,"Conducta"))</f>
        <v/>
      </c>
      <c r="H21" s="13">
        <f>IF(B21="","",COUNTIFS(Movimientos!$C$8:$C$57,B21,Movimientos!$E$8:$E$57,"Recompensa"))</f>
        <v/>
      </c>
      <c r="I21" s="22">
        <f>IF(B21="","",IF(COUNTIF(Movimientos!$C$8:$C$57,B21)=0,"",SUMPRODUCT(MAX((Movimientos!$C$8:$C$57=B21)*Movimientos!$B$8:$B$57))))</f>
        <v/>
      </c>
      <c r="J21" s="23">
        <f>IF(B21="","",IF(D21&gt;=Catálogo!$F$5,"Oro",IF(D21&gt;=Catálogo!$D$5,"Plata","Bronce")))</f>
        <v/>
      </c>
      <c r="K21" s="13">
        <f>IF(B21="","",RANK(D21,$D$8:$D$37)+COUNTIF($D$8:D21,D21)-1)</f>
        <v/>
      </c>
    </row>
    <row r="22">
      <c r="B22" s="14" t="n"/>
      <c r="C22" s="20" t="n"/>
      <c r="D22" s="13">
        <f>IF(B22="","",SUMIFS(Movimientos!$G$8:$G$57,Movimientos!$C$8:$C$57,B22,Movimientos!$G$8:$G$57,"&gt;0"))</f>
        <v/>
      </c>
      <c r="E22" s="13">
        <f>IF(B22="","",-SUMIFS(Movimientos!$G$8:$G$57,Movimientos!$C$8:$C$57,B22,Movimientos!$G$8:$G$57,"&lt;0"))</f>
        <v/>
      </c>
      <c r="F22" s="21">
        <f>IF(B22="","",D22-E22)</f>
        <v/>
      </c>
      <c r="G22" s="13">
        <f>IF(B22="","",COUNTIFS(Movimientos!$C$8:$C$57,B22,Movimientos!$E$8:$E$57,"Conducta"))</f>
        <v/>
      </c>
      <c r="H22" s="13">
        <f>IF(B22="","",COUNTIFS(Movimientos!$C$8:$C$57,B22,Movimientos!$E$8:$E$57,"Recompensa"))</f>
        <v/>
      </c>
      <c r="I22" s="22">
        <f>IF(B22="","",IF(COUNTIF(Movimientos!$C$8:$C$57,B22)=0,"",SUMPRODUCT(MAX((Movimientos!$C$8:$C$57=B22)*Movimientos!$B$8:$B$57))))</f>
        <v/>
      </c>
      <c r="J22" s="23">
        <f>IF(B22="","",IF(D22&gt;=Catálogo!$F$5,"Oro",IF(D22&gt;=Catálogo!$D$5,"Plata","Bronce")))</f>
        <v/>
      </c>
      <c r="K22" s="13">
        <f>IF(B22="","",RANK(D22,$D$8:$D$37)+COUNTIF($D$8:D22,D22)-1)</f>
        <v/>
      </c>
    </row>
    <row r="23">
      <c r="B23" s="14" t="n"/>
      <c r="C23" s="20" t="n"/>
      <c r="D23" s="13">
        <f>IF(B23="","",SUMIFS(Movimientos!$G$8:$G$57,Movimientos!$C$8:$C$57,B23,Movimientos!$G$8:$G$57,"&gt;0"))</f>
        <v/>
      </c>
      <c r="E23" s="13">
        <f>IF(B23="","",-SUMIFS(Movimientos!$G$8:$G$57,Movimientos!$C$8:$C$57,B23,Movimientos!$G$8:$G$57,"&lt;0"))</f>
        <v/>
      </c>
      <c r="F23" s="21">
        <f>IF(B23="","",D23-E23)</f>
        <v/>
      </c>
      <c r="G23" s="13">
        <f>IF(B23="","",COUNTIFS(Movimientos!$C$8:$C$57,B23,Movimientos!$E$8:$E$57,"Conducta"))</f>
        <v/>
      </c>
      <c r="H23" s="13">
        <f>IF(B23="","",COUNTIFS(Movimientos!$C$8:$C$57,B23,Movimientos!$E$8:$E$57,"Recompensa"))</f>
        <v/>
      </c>
      <c r="I23" s="22">
        <f>IF(B23="","",IF(COUNTIF(Movimientos!$C$8:$C$57,B23)=0,"",SUMPRODUCT(MAX((Movimientos!$C$8:$C$57=B23)*Movimientos!$B$8:$B$57))))</f>
        <v/>
      </c>
      <c r="J23" s="23">
        <f>IF(B23="","",IF(D23&gt;=Catálogo!$F$5,"Oro",IF(D23&gt;=Catálogo!$D$5,"Plata","Bronce")))</f>
        <v/>
      </c>
      <c r="K23" s="13">
        <f>IF(B23="","",RANK(D23,$D$8:$D$37)+COUNTIF($D$8:D23,D23)-1)</f>
        <v/>
      </c>
    </row>
    <row r="24">
      <c r="B24" s="14" t="n"/>
      <c r="C24" s="20" t="n"/>
      <c r="D24" s="13">
        <f>IF(B24="","",SUMIFS(Movimientos!$G$8:$G$57,Movimientos!$C$8:$C$57,B24,Movimientos!$G$8:$G$57,"&gt;0"))</f>
        <v/>
      </c>
      <c r="E24" s="13">
        <f>IF(B24="","",-SUMIFS(Movimientos!$G$8:$G$57,Movimientos!$C$8:$C$57,B24,Movimientos!$G$8:$G$57,"&lt;0"))</f>
        <v/>
      </c>
      <c r="F24" s="21">
        <f>IF(B24="","",D24-E24)</f>
        <v/>
      </c>
      <c r="G24" s="13">
        <f>IF(B24="","",COUNTIFS(Movimientos!$C$8:$C$57,B24,Movimientos!$E$8:$E$57,"Conducta"))</f>
        <v/>
      </c>
      <c r="H24" s="13">
        <f>IF(B24="","",COUNTIFS(Movimientos!$C$8:$C$57,B24,Movimientos!$E$8:$E$57,"Recompensa"))</f>
        <v/>
      </c>
      <c r="I24" s="22">
        <f>IF(B24="","",IF(COUNTIF(Movimientos!$C$8:$C$57,B24)=0,"",SUMPRODUCT(MAX((Movimientos!$C$8:$C$57=B24)*Movimientos!$B$8:$B$57))))</f>
        <v/>
      </c>
      <c r="J24" s="23">
        <f>IF(B24="","",IF(D24&gt;=Catálogo!$F$5,"Oro",IF(D24&gt;=Catálogo!$D$5,"Plata","Bronce")))</f>
        <v/>
      </c>
      <c r="K24" s="13">
        <f>IF(B24="","",RANK(D24,$D$8:$D$37)+COUNTIF($D$8:D24,D24)-1)</f>
        <v/>
      </c>
    </row>
    <row r="25">
      <c r="B25" s="14" t="n"/>
      <c r="C25" s="20" t="n"/>
      <c r="D25" s="13">
        <f>IF(B25="","",SUMIFS(Movimientos!$G$8:$G$57,Movimientos!$C$8:$C$57,B25,Movimientos!$G$8:$G$57,"&gt;0"))</f>
        <v/>
      </c>
      <c r="E25" s="13">
        <f>IF(B25="","",-SUMIFS(Movimientos!$G$8:$G$57,Movimientos!$C$8:$C$57,B25,Movimientos!$G$8:$G$57,"&lt;0"))</f>
        <v/>
      </c>
      <c r="F25" s="21">
        <f>IF(B25="","",D25-E25)</f>
        <v/>
      </c>
      <c r="G25" s="13">
        <f>IF(B25="","",COUNTIFS(Movimientos!$C$8:$C$57,B25,Movimientos!$E$8:$E$57,"Conducta"))</f>
        <v/>
      </c>
      <c r="H25" s="13">
        <f>IF(B25="","",COUNTIFS(Movimientos!$C$8:$C$57,B25,Movimientos!$E$8:$E$57,"Recompensa"))</f>
        <v/>
      </c>
      <c r="I25" s="22">
        <f>IF(B25="","",IF(COUNTIF(Movimientos!$C$8:$C$57,B25)=0,"",SUMPRODUCT(MAX((Movimientos!$C$8:$C$57=B25)*Movimientos!$B$8:$B$57))))</f>
        <v/>
      </c>
      <c r="J25" s="23">
        <f>IF(B25="","",IF(D25&gt;=Catálogo!$F$5,"Oro",IF(D25&gt;=Catálogo!$D$5,"Plata","Bronce")))</f>
        <v/>
      </c>
      <c r="K25" s="13">
        <f>IF(B25="","",RANK(D25,$D$8:$D$37)+COUNTIF($D$8:D25,D25)-1)</f>
        <v/>
      </c>
    </row>
    <row r="26">
      <c r="B26" s="14" t="n"/>
      <c r="C26" s="20" t="n"/>
      <c r="D26" s="13">
        <f>IF(B26="","",SUMIFS(Movimientos!$G$8:$G$57,Movimientos!$C$8:$C$57,B26,Movimientos!$G$8:$G$57,"&gt;0"))</f>
        <v/>
      </c>
      <c r="E26" s="13">
        <f>IF(B26="","",-SUMIFS(Movimientos!$G$8:$G$57,Movimientos!$C$8:$C$57,B26,Movimientos!$G$8:$G$57,"&lt;0"))</f>
        <v/>
      </c>
      <c r="F26" s="21">
        <f>IF(B26="","",D26-E26)</f>
        <v/>
      </c>
      <c r="G26" s="13">
        <f>IF(B26="","",COUNTIFS(Movimientos!$C$8:$C$57,B26,Movimientos!$E$8:$E$57,"Conducta"))</f>
        <v/>
      </c>
      <c r="H26" s="13">
        <f>IF(B26="","",COUNTIFS(Movimientos!$C$8:$C$57,B26,Movimientos!$E$8:$E$57,"Recompensa"))</f>
        <v/>
      </c>
      <c r="I26" s="22">
        <f>IF(B26="","",IF(COUNTIF(Movimientos!$C$8:$C$57,B26)=0,"",SUMPRODUCT(MAX((Movimientos!$C$8:$C$57=B26)*Movimientos!$B$8:$B$57))))</f>
        <v/>
      </c>
      <c r="J26" s="23">
        <f>IF(B26="","",IF(D26&gt;=Catálogo!$F$5,"Oro",IF(D26&gt;=Catálogo!$D$5,"Plata","Bronce")))</f>
        <v/>
      </c>
      <c r="K26" s="13">
        <f>IF(B26="","",RANK(D26,$D$8:$D$37)+COUNTIF($D$8:D26,D26)-1)</f>
        <v/>
      </c>
    </row>
    <row r="27">
      <c r="B27" s="14" t="n"/>
      <c r="C27" s="20" t="n"/>
      <c r="D27" s="13">
        <f>IF(B27="","",SUMIFS(Movimientos!$G$8:$G$57,Movimientos!$C$8:$C$57,B27,Movimientos!$G$8:$G$57,"&gt;0"))</f>
        <v/>
      </c>
      <c r="E27" s="13">
        <f>IF(B27="","",-SUMIFS(Movimientos!$G$8:$G$57,Movimientos!$C$8:$C$57,B27,Movimientos!$G$8:$G$57,"&lt;0"))</f>
        <v/>
      </c>
      <c r="F27" s="21">
        <f>IF(B27="","",D27-E27)</f>
        <v/>
      </c>
      <c r="G27" s="13">
        <f>IF(B27="","",COUNTIFS(Movimientos!$C$8:$C$57,B27,Movimientos!$E$8:$E$57,"Conducta"))</f>
        <v/>
      </c>
      <c r="H27" s="13">
        <f>IF(B27="","",COUNTIFS(Movimientos!$C$8:$C$57,B27,Movimientos!$E$8:$E$57,"Recompensa"))</f>
        <v/>
      </c>
      <c r="I27" s="22">
        <f>IF(B27="","",IF(COUNTIF(Movimientos!$C$8:$C$57,B27)=0,"",SUMPRODUCT(MAX((Movimientos!$C$8:$C$57=B27)*Movimientos!$B$8:$B$57))))</f>
        <v/>
      </c>
      <c r="J27" s="23">
        <f>IF(B27="","",IF(D27&gt;=Catálogo!$F$5,"Oro",IF(D27&gt;=Catálogo!$D$5,"Plata","Bronce")))</f>
        <v/>
      </c>
      <c r="K27" s="13">
        <f>IF(B27="","",RANK(D27,$D$8:$D$37)+COUNTIF($D$8:D27,D27)-1)</f>
        <v/>
      </c>
    </row>
    <row r="28">
      <c r="B28" s="14" t="n"/>
      <c r="C28" s="20" t="n"/>
      <c r="D28" s="13">
        <f>IF(B28="","",SUMIFS(Movimientos!$G$8:$G$57,Movimientos!$C$8:$C$57,B28,Movimientos!$G$8:$G$57,"&gt;0"))</f>
        <v/>
      </c>
      <c r="E28" s="13">
        <f>IF(B28="","",-SUMIFS(Movimientos!$G$8:$G$57,Movimientos!$C$8:$C$57,B28,Movimientos!$G$8:$G$57,"&lt;0"))</f>
        <v/>
      </c>
      <c r="F28" s="21">
        <f>IF(B28="","",D28-E28)</f>
        <v/>
      </c>
      <c r="G28" s="13">
        <f>IF(B28="","",COUNTIFS(Movimientos!$C$8:$C$57,B28,Movimientos!$E$8:$E$57,"Conducta"))</f>
        <v/>
      </c>
      <c r="H28" s="13">
        <f>IF(B28="","",COUNTIFS(Movimientos!$C$8:$C$57,B28,Movimientos!$E$8:$E$57,"Recompensa"))</f>
        <v/>
      </c>
      <c r="I28" s="22">
        <f>IF(B28="","",IF(COUNTIF(Movimientos!$C$8:$C$57,B28)=0,"",SUMPRODUCT(MAX((Movimientos!$C$8:$C$57=B28)*Movimientos!$B$8:$B$57))))</f>
        <v/>
      </c>
      <c r="J28" s="23">
        <f>IF(B28="","",IF(D28&gt;=Catálogo!$F$5,"Oro",IF(D28&gt;=Catálogo!$D$5,"Plata","Bronce")))</f>
        <v/>
      </c>
      <c r="K28" s="13">
        <f>IF(B28="","",RANK(D28,$D$8:$D$37)+COUNTIF($D$8:D28,D28)-1)</f>
        <v/>
      </c>
    </row>
    <row r="29">
      <c r="B29" s="14" t="n"/>
      <c r="C29" s="20" t="n"/>
      <c r="D29" s="13">
        <f>IF(B29="","",SUMIFS(Movimientos!$G$8:$G$57,Movimientos!$C$8:$C$57,B29,Movimientos!$G$8:$G$57,"&gt;0"))</f>
        <v/>
      </c>
      <c r="E29" s="13">
        <f>IF(B29="","",-SUMIFS(Movimientos!$G$8:$G$57,Movimientos!$C$8:$C$57,B29,Movimientos!$G$8:$G$57,"&lt;0"))</f>
        <v/>
      </c>
      <c r="F29" s="21">
        <f>IF(B29="","",D29-E29)</f>
        <v/>
      </c>
      <c r="G29" s="13">
        <f>IF(B29="","",COUNTIFS(Movimientos!$C$8:$C$57,B29,Movimientos!$E$8:$E$57,"Conducta"))</f>
        <v/>
      </c>
      <c r="H29" s="13">
        <f>IF(B29="","",COUNTIFS(Movimientos!$C$8:$C$57,B29,Movimientos!$E$8:$E$57,"Recompensa"))</f>
        <v/>
      </c>
      <c r="I29" s="22">
        <f>IF(B29="","",IF(COUNTIF(Movimientos!$C$8:$C$57,B29)=0,"",SUMPRODUCT(MAX((Movimientos!$C$8:$C$57=B29)*Movimientos!$B$8:$B$57))))</f>
        <v/>
      </c>
      <c r="J29" s="23">
        <f>IF(B29="","",IF(D29&gt;=Catálogo!$F$5,"Oro",IF(D29&gt;=Catálogo!$D$5,"Plata","Bronce")))</f>
        <v/>
      </c>
      <c r="K29" s="13">
        <f>IF(B29="","",RANK(D29,$D$8:$D$37)+COUNTIF($D$8:D29,D29)-1)</f>
        <v/>
      </c>
    </row>
    <row r="30">
      <c r="B30" s="14" t="n"/>
      <c r="C30" s="20" t="n"/>
      <c r="D30" s="13">
        <f>IF(B30="","",SUMIFS(Movimientos!$G$8:$G$57,Movimientos!$C$8:$C$57,B30,Movimientos!$G$8:$G$57,"&gt;0"))</f>
        <v/>
      </c>
      <c r="E30" s="13">
        <f>IF(B30="","",-SUMIFS(Movimientos!$G$8:$G$57,Movimientos!$C$8:$C$57,B30,Movimientos!$G$8:$G$57,"&lt;0"))</f>
        <v/>
      </c>
      <c r="F30" s="21">
        <f>IF(B30="","",D30-E30)</f>
        <v/>
      </c>
      <c r="G30" s="13">
        <f>IF(B30="","",COUNTIFS(Movimientos!$C$8:$C$57,B30,Movimientos!$E$8:$E$57,"Conducta"))</f>
        <v/>
      </c>
      <c r="H30" s="13">
        <f>IF(B30="","",COUNTIFS(Movimientos!$C$8:$C$57,B30,Movimientos!$E$8:$E$57,"Recompensa"))</f>
        <v/>
      </c>
      <c r="I30" s="22">
        <f>IF(B30="","",IF(COUNTIF(Movimientos!$C$8:$C$57,B30)=0,"",SUMPRODUCT(MAX((Movimientos!$C$8:$C$57=B30)*Movimientos!$B$8:$B$57))))</f>
        <v/>
      </c>
      <c r="J30" s="23">
        <f>IF(B30="","",IF(D30&gt;=Catálogo!$F$5,"Oro",IF(D30&gt;=Catálogo!$D$5,"Plata","Bronce")))</f>
        <v/>
      </c>
      <c r="K30" s="13">
        <f>IF(B30="","",RANK(D30,$D$8:$D$37)+COUNTIF($D$8:D30,D30)-1)</f>
        <v/>
      </c>
    </row>
    <row r="31">
      <c r="B31" s="14" t="n"/>
      <c r="C31" s="20" t="n"/>
      <c r="D31" s="13">
        <f>IF(B31="","",SUMIFS(Movimientos!$G$8:$G$57,Movimientos!$C$8:$C$57,B31,Movimientos!$G$8:$G$57,"&gt;0"))</f>
        <v/>
      </c>
      <c r="E31" s="13">
        <f>IF(B31="","",-SUMIFS(Movimientos!$G$8:$G$57,Movimientos!$C$8:$C$57,B31,Movimientos!$G$8:$G$57,"&lt;0"))</f>
        <v/>
      </c>
      <c r="F31" s="21">
        <f>IF(B31="","",D31-E31)</f>
        <v/>
      </c>
      <c r="G31" s="13">
        <f>IF(B31="","",COUNTIFS(Movimientos!$C$8:$C$57,B31,Movimientos!$E$8:$E$57,"Conducta"))</f>
        <v/>
      </c>
      <c r="H31" s="13">
        <f>IF(B31="","",COUNTIFS(Movimientos!$C$8:$C$57,B31,Movimientos!$E$8:$E$57,"Recompensa"))</f>
        <v/>
      </c>
      <c r="I31" s="22">
        <f>IF(B31="","",IF(COUNTIF(Movimientos!$C$8:$C$57,B31)=0,"",SUMPRODUCT(MAX((Movimientos!$C$8:$C$57=B31)*Movimientos!$B$8:$B$57))))</f>
        <v/>
      </c>
      <c r="J31" s="23">
        <f>IF(B31="","",IF(D31&gt;=Catálogo!$F$5,"Oro",IF(D31&gt;=Catálogo!$D$5,"Plata","Bronce")))</f>
        <v/>
      </c>
      <c r="K31" s="13">
        <f>IF(B31="","",RANK(D31,$D$8:$D$37)+COUNTIF($D$8:D31,D31)-1)</f>
        <v/>
      </c>
    </row>
    <row r="32">
      <c r="B32" s="14" t="n"/>
      <c r="C32" s="20" t="n"/>
      <c r="D32" s="13">
        <f>IF(B32="","",SUMIFS(Movimientos!$G$8:$G$57,Movimientos!$C$8:$C$57,B32,Movimientos!$G$8:$G$57,"&gt;0"))</f>
        <v/>
      </c>
      <c r="E32" s="13">
        <f>IF(B32="","",-SUMIFS(Movimientos!$G$8:$G$57,Movimientos!$C$8:$C$57,B32,Movimientos!$G$8:$G$57,"&lt;0"))</f>
        <v/>
      </c>
      <c r="F32" s="21">
        <f>IF(B32="","",D32-E32)</f>
        <v/>
      </c>
      <c r="G32" s="13">
        <f>IF(B32="","",COUNTIFS(Movimientos!$C$8:$C$57,B32,Movimientos!$E$8:$E$57,"Conducta"))</f>
        <v/>
      </c>
      <c r="H32" s="13">
        <f>IF(B32="","",COUNTIFS(Movimientos!$C$8:$C$57,B32,Movimientos!$E$8:$E$57,"Recompensa"))</f>
        <v/>
      </c>
      <c r="I32" s="22">
        <f>IF(B32="","",IF(COUNTIF(Movimientos!$C$8:$C$57,B32)=0,"",SUMPRODUCT(MAX((Movimientos!$C$8:$C$57=B32)*Movimientos!$B$8:$B$57))))</f>
        <v/>
      </c>
      <c r="J32" s="23">
        <f>IF(B32="","",IF(D32&gt;=Catálogo!$F$5,"Oro",IF(D32&gt;=Catálogo!$D$5,"Plata","Bronce")))</f>
        <v/>
      </c>
      <c r="K32" s="13">
        <f>IF(B32="","",RANK(D32,$D$8:$D$37)+COUNTIF($D$8:D32,D32)-1)</f>
        <v/>
      </c>
    </row>
    <row r="33">
      <c r="B33" s="14" t="n"/>
      <c r="C33" s="20" t="n"/>
      <c r="D33" s="13">
        <f>IF(B33="","",SUMIFS(Movimientos!$G$8:$G$57,Movimientos!$C$8:$C$57,B33,Movimientos!$G$8:$G$57,"&gt;0"))</f>
        <v/>
      </c>
      <c r="E33" s="13">
        <f>IF(B33="","",-SUMIFS(Movimientos!$G$8:$G$57,Movimientos!$C$8:$C$57,B33,Movimientos!$G$8:$G$57,"&lt;0"))</f>
        <v/>
      </c>
      <c r="F33" s="21">
        <f>IF(B33="","",D33-E33)</f>
        <v/>
      </c>
      <c r="G33" s="13">
        <f>IF(B33="","",COUNTIFS(Movimientos!$C$8:$C$57,B33,Movimientos!$E$8:$E$57,"Conducta"))</f>
        <v/>
      </c>
      <c r="H33" s="13">
        <f>IF(B33="","",COUNTIFS(Movimientos!$C$8:$C$57,B33,Movimientos!$E$8:$E$57,"Recompensa"))</f>
        <v/>
      </c>
      <c r="I33" s="22">
        <f>IF(B33="","",IF(COUNTIF(Movimientos!$C$8:$C$57,B33)=0,"",SUMPRODUCT(MAX((Movimientos!$C$8:$C$57=B33)*Movimientos!$B$8:$B$57))))</f>
        <v/>
      </c>
      <c r="J33" s="23">
        <f>IF(B33="","",IF(D33&gt;=Catálogo!$F$5,"Oro",IF(D33&gt;=Catálogo!$D$5,"Plata","Bronce")))</f>
        <v/>
      </c>
      <c r="K33" s="13">
        <f>IF(B33="","",RANK(D33,$D$8:$D$37)+COUNTIF($D$8:D33,D33)-1)</f>
        <v/>
      </c>
    </row>
    <row r="34">
      <c r="B34" s="14" t="n"/>
      <c r="C34" s="20" t="n"/>
      <c r="D34" s="13">
        <f>IF(B34="","",SUMIFS(Movimientos!$G$8:$G$57,Movimientos!$C$8:$C$57,B34,Movimientos!$G$8:$G$57,"&gt;0"))</f>
        <v/>
      </c>
      <c r="E34" s="13">
        <f>IF(B34="","",-SUMIFS(Movimientos!$G$8:$G$57,Movimientos!$C$8:$C$57,B34,Movimientos!$G$8:$G$57,"&lt;0"))</f>
        <v/>
      </c>
      <c r="F34" s="21">
        <f>IF(B34="","",D34-E34)</f>
        <v/>
      </c>
      <c r="G34" s="13">
        <f>IF(B34="","",COUNTIFS(Movimientos!$C$8:$C$57,B34,Movimientos!$E$8:$E$57,"Conducta"))</f>
        <v/>
      </c>
      <c r="H34" s="13">
        <f>IF(B34="","",COUNTIFS(Movimientos!$C$8:$C$57,B34,Movimientos!$E$8:$E$57,"Recompensa"))</f>
        <v/>
      </c>
      <c r="I34" s="22">
        <f>IF(B34="","",IF(COUNTIF(Movimientos!$C$8:$C$57,B34)=0,"",SUMPRODUCT(MAX((Movimientos!$C$8:$C$57=B34)*Movimientos!$B$8:$B$57))))</f>
        <v/>
      </c>
      <c r="J34" s="23">
        <f>IF(B34="","",IF(D34&gt;=Catálogo!$F$5,"Oro",IF(D34&gt;=Catálogo!$D$5,"Plata","Bronce")))</f>
        <v/>
      </c>
      <c r="K34" s="13">
        <f>IF(B34="","",RANK(D34,$D$8:$D$37)+COUNTIF($D$8:D34,D34)-1)</f>
        <v/>
      </c>
    </row>
    <row r="35">
      <c r="B35" s="14" t="n"/>
      <c r="C35" s="20" t="n"/>
      <c r="D35" s="13">
        <f>IF(B35="","",SUMIFS(Movimientos!$G$8:$G$57,Movimientos!$C$8:$C$57,B35,Movimientos!$G$8:$G$57,"&gt;0"))</f>
        <v/>
      </c>
      <c r="E35" s="13">
        <f>IF(B35="","",-SUMIFS(Movimientos!$G$8:$G$57,Movimientos!$C$8:$C$57,B35,Movimientos!$G$8:$G$57,"&lt;0"))</f>
        <v/>
      </c>
      <c r="F35" s="21">
        <f>IF(B35="","",D35-E35)</f>
        <v/>
      </c>
      <c r="G35" s="13">
        <f>IF(B35="","",COUNTIFS(Movimientos!$C$8:$C$57,B35,Movimientos!$E$8:$E$57,"Conducta"))</f>
        <v/>
      </c>
      <c r="H35" s="13">
        <f>IF(B35="","",COUNTIFS(Movimientos!$C$8:$C$57,B35,Movimientos!$E$8:$E$57,"Recompensa"))</f>
        <v/>
      </c>
      <c r="I35" s="22">
        <f>IF(B35="","",IF(COUNTIF(Movimientos!$C$8:$C$57,B35)=0,"",SUMPRODUCT(MAX((Movimientos!$C$8:$C$57=B35)*Movimientos!$B$8:$B$57))))</f>
        <v/>
      </c>
      <c r="J35" s="23">
        <f>IF(B35="","",IF(D35&gt;=Catálogo!$F$5,"Oro",IF(D35&gt;=Catálogo!$D$5,"Plata","Bronce")))</f>
        <v/>
      </c>
      <c r="K35" s="13">
        <f>IF(B35="","",RANK(D35,$D$8:$D$37)+COUNTIF($D$8:D35,D35)-1)</f>
        <v/>
      </c>
    </row>
    <row r="36">
      <c r="B36" s="14" t="n"/>
      <c r="C36" s="20" t="n"/>
      <c r="D36" s="13">
        <f>IF(B36="","",SUMIFS(Movimientos!$G$8:$G$57,Movimientos!$C$8:$C$57,B36,Movimientos!$G$8:$G$57,"&gt;0"))</f>
        <v/>
      </c>
      <c r="E36" s="13">
        <f>IF(B36="","",-SUMIFS(Movimientos!$G$8:$G$57,Movimientos!$C$8:$C$57,B36,Movimientos!$G$8:$G$57,"&lt;0"))</f>
        <v/>
      </c>
      <c r="F36" s="21">
        <f>IF(B36="","",D36-E36)</f>
        <v/>
      </c>
      <c r="G36" s="13">
        <f>IF(B36="","",COUNTIFS(Movimientos!$C$8:$C$57,B36,Movimientos!$E$8:$E$57,"Conducta"))</f>
        <v/>
      </c>
      <c r="H36" s="13">
        <f>IF(B36="","",COUNTIFS(Movimientos!$C$8:$C$57,B36,Movimientos!$E$8:$E$57,"Recompensa"))</f>
        <v/>
      </c>
      <c r="I36" s="22">
        <f>IF(B36="","",IF(COUNTIF(Movimientos!$C$8:$C$57,B36)=0,"",SUMPRODUCT(MAX((Movimientos!$C$8:$C$57=B36)*Movimientos!$B$8:$B$57))))</f>
        <v/>
      </c>
      <c r="J36" s="23">
        <f>IF(B36="","",IF(D36&gt;=Catálogo!$F$5,"Oro",IF(D36&gt;=Catálogo!$D$5,"Plata","Bronce")))</f>
        <v/>
      </c>
      <c r="K36" s="13">
        <f>IF(B36="","",RANK(D36,$D$8:$D$37)+COUNTIF($D$8:D36,D36)-1)</f>
        <v/>
      </c>
    </row>
    <row r="37">
      <c r="B37" s="14" t="n"/>
      <c r="C37" s="20" t="n"/>
      <c r="D37" s="13">
        <f>IF(B37="","",SUMIFS(Movimientos!$G$8:$G$57,Movimientos!$C$8:$C$57,B37,Movimientos!$G$8:$G$57,"&gt;0"))</f>
        <v/>
      </c>
      <c r="E37" s="13">
        <f>IF(B37="","",-SUMIFS(Movimientos!$G$8:$G$57,Movimientos!$C$8:$C$57,B37,Movimientos!$G$8:$G$57,"&lt;0"))</f>
        <v/>
      </c>
      <c r="F37" s="21">
        <f>IF(B37="","",D37-E37)</f>
        <v/>
      </c>
      <c r="G37" s="13">
        <f>IF(B37="","",COUNTIFS(Movimientos!$C$8:$C$57,B37,Movimientos!$E$8:$E$57,"Conducta"))</f>
        <v/>
      </c>
      <c r="H37" s="13">
        <f>IF(B37="","",COUNTIFS(Movimientos!$C$8:$C$57,B37,Movimientos!$E$8:$E$57,"Recompensa"))</f>
        <v/>
      </c>
      <c r="I37" s="22">
        <f>IF(B37="","",IF(COUNTIF(Movimientos!$C$8:$C$57,B37)=0,"",SUMPRODUCT(MAX((Movimientos!$C$8:$C$57=B37)*Movimientos!$B$8:$B$57))))</f>
        <v/>
      </c>
      <c r="J37" s="23">
        <f>IF(B37="","",IF(D37&gt;=Catálogo!$F$5,"Oro",IF(D37&gt;=Catálogo!$D$5,"Plata","Bronce")))</f>
        <v/>
      </c>
      <c r="K37" s="13">
        <f>IF(B37="","",RANK(D37,$D$8:$D$37)+COUNTIF($D$8:D37,D37)-1)</f>
        <v/>
      </c>
    </row>
    <row r="38">
      <c r="B38" s="18" t="inlineStr">
        <is>
          <t>Total clase</t>
        </is>
      </c>
      <c r="C38" s="18">
        <f>COUNTA(B8:B37)&amp;" alumnos"</f>
        <v/>
      </c>
      <c r="D38" s="24">
        <f>SUM(D8:D37)</f>
        <v/>
      </c>
      <c r="E38" s="24">
        <f>SUM(E8:E37)</f>
        <v/>
      </c>
      <c r="F38" s="24">
        <f>SUM(F8:F37)</f>
        <v/>
      </c>
      <c r="G38" s="24">
        <f>SUM(G8:G37)</f>
        <v/>
      </c>
      <c r="H38" s="24">
        <f>SUM(H8:H37)</f>
        <v/>
      </c>
      <c r="I38" s="18" t="inlineStr"/>
      <c r="J38" s="18" t="inlineStr"/>
      <c r="K38" s="18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J8:J37">
    <cfRule type="cellIs" priority="1" operator="equal" dxfId="0">
      <formula>"Oro"</formula>
    </cfRule>
    <cfRule type="cellIs" priority="2" operator="equal" dxfId="1">
      <formula>"Plata"</formula>
    </cfRule>
    <cfRule type="cellIs" priority="3" operator="equal" dxfId="2">
      <formula>"Bronce"</formula>
    </cfRule>
  </conditionalFormatting>
  <conditionalFormatting sqref="F8:F37">
    <cfRule type="expression" priority="4" dxfId="3">
      <formula>AND(ISNUMBER($F8),$F8&lt;0)</formula>
    </cfRule>
  </conditionalFormatting>
  <conditionalFormatting sqref="D8:D37">
    <cfRule type="dataBar" priority="5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3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7" customWidth="1" min="4" max="4"/>
    <col width="13" customWidth="1" min="5" max="5"/>
    <col width="12" customWidth="1" min="6" max="6"/>
    <col width="14" customWidth="1" min="7" max="7"/>
    <col width="14" customWidth="1" min="8" max="8"/>
  </cols>
  <sheetData>
    <row r="2" ht="34" customHeight="1">
      <c r="B2" s="1" t="inlineStr">
        <is>
          <t>Catálogo de conductas y recompensas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Define qué conductas suman puntos y qué recompensas se pueden canjear (y cuánto cuestan). El valor se escribe siempre en positivo.</t>
        </is>
      </c>
    </row>
    <row r="5">
      <c r="B5" s="25" t="inlineStr">
        <is>
          <t>Nivel Plata desde (puntos ganados):</t>
        </is>
      </c>
      <c r="D5" s="26" t="n">
        <v>10</v>
      </c>
      <c r="E5" s="27" t="inlineStr">
        <is>
          <t>Nivel Oro desde:</t>
        </is>
      </c>
      <c r="F5" s="26" t="n">
        <v>18</v>
      </c>
    </row>
    <row r="7" ht="32" customHeight="1">
      <c r="B7" s="9" t="inlineStr">
        <is>
          <t>Concepto</t>
        </is>
      </c>
      <c r="C7" s="9" t="inlineStr">
        <is>
          <t>Tipo</t>
        </is>
      </c>
      <c r="D7" s="9" t="inlineStr">
        <is>
          <t>Categoría</t>
        </is>
      </c>
      <c r="E7" s="9" t="inlineStr">
        <is>
          <t>Puntos / coste</t>
        </is>
      </c>
      <c r="F7" s="9" t="inlineStr">
        <is>
          <t>Veces usado</t>
        </is>
      </c>
      <c r="G7" s="9" t="inlineStr">
        <is>
          <t>Puntos movidos</t>
        </is>
      </c>
      <c r="H7" s="9" t="inlineStr">
        <is>
          <t>Usos (solo conductas)</t>
        </is>
      </c>
    </row>
    <row r="8">
      <c r="B8" s="14" t="inlineStr">
        <is>
          <t>Participa en clase</t>
        </is>
      </c>
      <c r="C8" s="20" t="inlineStr">
        <is>
          <t>Conducta</t>
        </is>
      </c>
      <c r="D8" s="20" t="inlineStr">
        <is>
          <t>Participación</t>
        </is>
      </c>
      <c r="E8" s="26" t="n">
        <v>2</v>
      </c>
      <c r="F8" s="13">
        <f>IF(B8="","",COUNTIF(Movimientos!$D$8:$D$57,B8))</f>
        <v/>
      </c>
      <c r="G8" s="13">
        <f>IF(B8="","",F8*E8)</f>
        <v/>
      </c>
      <c r="H8" s="13">
        <f>IF(C8="Conducta",F8,"")</f>
        <v/>
      </c>
    </row>
    <row r="9">
      <c r="B9" s="14" t="inlineStr">
        <is>
          <t>Pregunta con interés</t>
        </is>
      </c>
      <c r="C9" s="20" t="inlineStr">
        <is>
          <t>Conducta</t>
        </is>
      </c>
      <c r="D9" s="20" t="inlineStr">
        <is>
          <t>Participación</t>
        </is>
      </c>
      <c r="E9" s="26" t="n">
        <v>2</v>
      </c>
      <c r="F9" s="13">
        <f>IF(B9="","",COUNTIF(Movimientos!$D$8:$D$57,B9))</f>
        <v/>
      </c>
      <c r="G9" s="13">
        <f>IF(B9="","",F9*E9)</f>
        <v/>
      </c>
      <c r="H9" s="13">
        <f>IF(C9="Conducta",F9,"")</f>
        <v/>
      </c>
    </row>
    <row r="10">
      <c r="B10" s="14" t="inlineStr">
        <is>
          <t>Lee en voz alta</t>
        </is>
      </c>
      <c r="C10" s="20" t="inlineStr">
        <is>
          <t>Conducta</t>
        </is>
      </c>
      <c r="D10" s="20" t="inlineStr">
        <is>
          <t>Participación</t>
        </is>
      </c>
      <c r="E10" s="26" t="n">
        <v>2</v>
      </c>
      <c r="F10" s="13">
        <f>IF(B10="","",COUNTIF(Movimientos!$D$8:$D$57,B10))</f>
        <v/>
      </c>
      <c r="G10" s="13">
        <f>IF(B10="","",F10*E10)</f>
        <v/>
      </c>
      <c r="H10" s="13">
        <f>IF(C10="Conducta",F10,"")</f>
        <v/>
      </c>
    </row>
    <row r="11">
      <c r="B11" s="14" t="inlineStr">
        <is>
          <t>Ayuda a un compañero</t>
        </is>
      </c>
      <c r="C11" s="20" t="inlineStr">
        <is>
          <t>Conducta</t>
        </is>
      </c>
      <c r="D11" s="20" t="inlineStr">
        <is>
          <t>Convivencia</t>
        </is>
      </c>
      <c r="E11" s="26" t="n">
        <v>3</v>
      </c>
      <c r="F11" s="13">
        <f>IF(B11="","",COUNTIF(Movimientos!$D$8:$D$57,B11))</f>
        <v/>
      </c>
      <c r="G11" s="13">
        <f>IF(B11="","",F11*E11)</f>
        <v/>
      </c>
      <c r="H11" s="13">
        <f>IF(C11="Conducta",F11,"")</f>
        <v/>
      </c>
    </row>
    <row r="12">
      <c r="B12" s="14" t="inlineStr">
        <is>
          <t>Trabajo en equipo ejemplar</t>
        </is>
      </c>
      <c r="C12" s="20" t="inlineStr">
        <is>
          <t>Conducta</t>
        </is>
      </c>
      <c r="D12" s="20" t="inlineStr">
        <is>
          <t>Convivencia</t>
        </is>
      </c>
      <c r="E12" s="26" t="n">
        <v>3</v>
      </c>
      <c r="F12" s="13">
        <f>IF(B12="","",COUNTIF(Movimientos!$D$8:$D$57,B12))</f>
        <v/>
      </c>
      <c r="G12" s="13">
        <f>IF(B12="","",F12*E12)</f>
        <v/>
      </c>
      <c r="H12" s="13">
        <f>IF(C12="Conducta",F12,"")</f>
        <v/>
      </c>
    </row>
    <row r="13">
      <c r="B13" s="14" t="inlineStr">
        <is>
          <t>Silencio y orden en las filas</t>
        </is>
      </c>
      <c r="C13" s="20" t="inlineStr">
        <is>
          <t>Conducta</t>
        </is>
      </c>
      <c r="D13" s="20" t="inlineStr">
        <is>
          <t>Convivencia</t>
        </is>
      </c>
      <c r="E13" s="26" t="n">
        <v>1</v>
      </c>
      <c r="F13" s="13">
        <f>IF(B13="","",COUNTIF(Movimientos!$D$8:$D$57,B13))</f>
        <v/>
      </c>
      <c r="G13" s="13">
        <f>IF(B13="","",F13*E13)</f>
        <v/>
      </c>
      <c r="H13" s="13">
        <f>IF(C13="Conducta",F13,"")</f>
        <v/>
      </c>
    </row>
    <row r="14">
      <c r="B14" s="14" t="inlineStr">
        <is>
          <t>Deberes completos</t>
        </is>
      </c>
      <c r="C14" s="20" t="inlineStr">
        <is>
          <t>Conducta</t>
        </is>
      </c>
      <c r="D14" s="20" t="inlineStr">
        <is>
          <t>Trabajo</t>
        </is>
      </c>
      <c r="E14" s="26" t="n">
        <v>2</v>
      </c>
      <c r="F14" s="13">
        <f>IF(B14="","",COUNTIF(Movimientos!$D$8:$D$57,B14))</f>
        <v/>
      </c>
      <c r="G14" s="13">
        <f>IF(B14="","",F14*E14)</f>
        <v/>
      </c>
      <c r="H14" s="13">
        <f>IF(C14="Conducta",F14,"")</f>
        <v/>
      </c>
    </row>
    <row r="15">
      <c r="B15" s="14" t="inlineStr">
        <is>
          <t>Mejora en un examen</t>
        </is>
      </c>
      <c r="C15" s="20" t="inlineStr">
        <is>
          <t>Conducta</t>
        </is>
      </c>
      <c r="D15" s="20" t="inlineStr">
        <is>
          <t>Trabajo</t>
        </is>
      </c>
      <c r="E15" s="26" t="n">
        <v>5</v>
      </c>
      <c r="F15" s="13">
        <f>IF(B15="","",COUNTIF(Movimientos!$D$8:$D$57,B15))</f>
        <v/>
      </c>
      <c r="G15" s="13">
        <f>IF(B15="","",F15*E15)</f>
        <v/>
      </c>
      <c r="H15" s="13">
        <f>IF(C15="Conducta",F15,"")</f>
        <v/>
      </c>
    </row>
    <row r="16">
      <c r="B16" s="14" t="inlineStr">
        <is>
          <t>Resuelve un reto extra</t>
        </is>
      </c>
      <c r="C16" s="20" t="inlineStr">
        <is>
          <t>Conducta</t>
        </is>
      </c>
      <c r="D16" s="20" t="inlineStr">
        <is>
          <t>Trabajo</t>
        </is>
      </c>
      <c r="E16" s="26" t="n">
        <v>4</v>
      </c>
      <c r="F16" s="13">
        <f>IF(B16="","",COUNTIF(Movimientos!$D$8:$D$57,B16))</f>
        <v/>
      </c>
      <c r="G16" s="13">
        <f>IF(B16="","",F16*E16)</f>
        <v/>
      </c>
      <c r="H16" s="13">
        <f>IF(C16="Conducta",F16,"")</f>
        <v/>
      </c>
    </row>
    <row r="17">
      <c r="B17" s="14" t="inlineStr">
        <is>
          <t>Trae el material</t>
        </is>
      </c>
      <c r="C17" s="20" t="inlineStr">
        <is>
          <t>Conducta</t>
        </is>
      </c>
      <c r="D17" s="20" t="inlineStr">
        <is>
          <t>Responsabilidad</t>
        </is>
      </c>
      <c r="E17" s="26" t="n">
        <v>1</v>
      </c>
      <c r="F17" s="13">
        <f>IF(B17="","",COUNTIF(Movimientos!$D$8:$D$57,B17))</f>
        <v/>
      </c>
      <c r="G17" s="13">
        <f>IF(B17="","",F17*E17)</f>
        <v/>
      </c>
      <c r="H17" s="13">
        <f>IF(C17="Conducta",F17,"")</f>
        <v/>
      </c>
    </row>
    <row r="18">
      <c r="B18" s="14" t="inlineStr">
        <is>
          <t>Entrega puntual</t>
        </is>
      </c>
      <c r="C18" s="20" t="inlineStr">
        <is>
          <t>Conducta</t>
        </is>
      </c>
      <c r="D18" s="20" t="inlineStr">
        <is>
          <t>Responsabilidad</t>
        </is>
      </c>
      <c r="E18" s="26" t="n">
        <v>2</v>
      </c>
      <c r="F18" s="13">
        <f>IF(B18="","",COUNTIF(Movimientos!$D$8:$D$57,B18))</f>
        <v/>
      </c>
      <c r="G18" s="13">
        <f>IF(B18="","",F18*E18)</f>
        <v/>
      </c>
      <c r="H18" s="13">
        <f>IF(C18="Conducta",F18,"")</f>
        <v/>
      </c>
    </row>
    <row r="19">
      <c r="B19" s="14" t="inlineStr">
        <is>
          <t>Cuida el material del aula</t>
        </is>
      </c>
      <c r="C19" s="20" t="inlineStr">
        <is>
          <t>Conducta</t>
        </is>
      </c>
      <c r="D19" s="20" t="inlineStr">
        <is>
          <t>Responsabilidad</t>
        </is>
      </c>
      <c r="E19" s="26" t="n">
        <v>2</v>
      </c>
      <c r="F19" s="13">
        <f>IF(B19="","",COUNTIF(Movimientos!$D$8:$D$57,B19))</f>
        <v/>
      </c>
      <c r="G19" s="13">
        <f>IF(B19="","",F19*E19)</f>
        <v/>
      </c>
      <c r="H19" s="13">
        <f>IF(C19="Conducta",F19,"")</f>
        <v/>
      </c>
    </row>
    <row r="20">
      <c r="B20" s="14" t="inlineStr">
        <is>
          <t>Elegir sitio una semana</t>
        </is>
      </c>
      <c r="C20" s="20" t="inlineStr">
        <is>
          <t>Recompensa</t>
        </is>
      </c>
      <c r="D20" s="20" t="inlineStr">
        <is>
          <t>Premio</t>
        </is>
      </c>
      <c r="E20" s="26" t="n">
        <v>10</v>
      </c>
      <c r="F20" s="13">
        <f>IF(B20="","",COUNTIF(Movimientos!$D$8:$D$57,B20))</f>
        <v/>
      </c>
      <c r="G20" s="13">
        <f>IF(B20="","",F20*E20)</f>
        <v/>
      </c>
      <c r="H20" s="13">
        <f>IF(C20="Conducta",F20,"")</f>
        <v/>
      </c>
    </row>
    <row r="21">
      <c r="B21" s="14" t="inlineStr">
        <is>
          <t>5 minutos extra de recreo</t>
        </is>
      </c>
      <c r="C21" s="20" t="inlineStr">
        <is>
          <t>Recompensa</t>
        </is>
      </c>
      <c r="D21" s="20" t="inlineStr">
        <is>
          <t>Premio</t>
        </is>
      </c>
      <c r="E21" s="26" t="n">
        <v>8</v>
      </c>
      <c r="F21" s="13">
        <f>IF(B21="","",COUNTIF(Movimientos!$D$8:$D$57,B21))</f>
        <v/>
      </c>
      <c r="G21" s="13">
        <f>IF(B21="","",F21*E21)</f>
        <v/>
      </c>
      <c r="H21" s="13">
        <f>IF(C21="Conducta",F21,"")</f>
        <v/>
      </c>
    </row>
    <row r="22">
      <c r="B22" s="14" t="inlineStr">
        <is>
          <t>Ser ayudante del profe</t>
        </is>
      </c>
      <c r="C22" s="20" t="inlineStr">
        <is>
          <t>Recompensa</t>
        </is>
      </c>
      <c r="D22" s="20" t="inlineStr">
        <is>
          <t>Premio</t>
        </is>
      </c>
      <c r="E22" s="26" t="n">
        <v>12</v>
      </c>
      <c r="F22" s="13">
        <f>IF(B22="","",COUNTIF(Movimientos!$D$8:$D$57,B22))</f>
        <v/>
      </c>
      <c r="G22" s="13">
        <f>IF(B22="","",F22*E22)</f>
        <v/>
      </c>
      <c r="H22" s="13">
        <f>IF(C22="Conducta",F22,"")</f>
        <v/>
      </c>
    </row>
    <row r="23">
      <c r="B23" s="14" t="inlineStr">
        <is>
          <t>Elegir la música de la clase</t>
        </is>
      </c>
      <c r="C23" s="20" t="inlineStr">
        <is>
          <t>Recompensa</t>
        </is>
      </c>
      <c r="D23" s="20" t="inlineStr">
        <is>
          <t>Premio</t>
        </is>
      </c>
      <c r="E23" s="26" t="n">
        <v>15</v>
      </c>
      <c r="F23" s="13">
        <f>IF(B23="","",COUNTIF(Movimientos!$D$8:$D$57,B23))</f>
        <v/>
      </c>
      <c r="G23" s="13">
        <f>IF(B23="","",F23*E23)</f>
        <v/>
      </c>
      <c r="H23" s="13">
        <f>IF(C23="Conducta",F23,"")</f>
        <v/>
      </c>
    </row>
    <row r="24">
      <c r="B24" s="14" t="inlineStr">
        <is>
          <t>Pase de deberes</t>
        </is>
      </c>
      <c r="C24" s="20" t="inlineStr">
        <is>
          <t>Recompensa</t>
        </is>
      </c>
      <c r="D24" s="20" t="inlineStr">
        <is>
          <t>Premio</t>
        </is>
      </c>
      <c r="E24" s="26" t="n">
        <v>20</v>
      </c>
      <c r="F24" s="13">
        <f>IF(B24="","",COUNTIF(Movimientos!$D$8:$D$57,B24))</f>
        <v/>
      </c>
      <c r="G24" s="13">
        <f>IF(B24="","",F24*E24)</f>
        <v/>
      </c>
      <c r="H24" s="13">
        <f>IF(C24="Conducta",F24,"")</f>
        <v/>
      </c>
    </row>
    <row r="25">
      <c r="B25" s="14" t="inlineStr">
        <is>
          <t>Tarde de juegos de mesa</t>
        </is>
      </c>
      <c r="C25" s="20" t="inlineStr">
        <is>
          <t>Recompensa</t>
        </is>
      </c>
      <c r="D25" s="20" t="inlineStr">
        <is>
          <t>Premio</t>
        </is>
      </c>
      <c r="E25" s="26" t="n">
        <v>25</v>
      </c>
      <c r="F25" s="13">
        <f>IF(B25="","",COUNTIF(Movimientos!$D$8:$D$57,B25))</f>
        <v/>
      </c>
      <c r="G25" s="13">
        <f>IF(B25="","",F25*E25)</f>
        <v/>
      </c>
      <c r="H25" s="13">
        <f>IF(C25="Conducta",F25,"")</f>
        <v/>
      </c>
    </row>
    <row r="26">
      <c r="B26" s="14" t="n"/>
      <c r="C26" s="20" t="n"/>
      <c r="D26" s="20" t="n"/>
      <c r="E26" s="26" t="n"/>
      <c r="F26" s="13">
        <f>IF(B26="","",COUNTIF(Movimientos!$D$8:$D$57,B26))</f>
        <v/>
      </c>
      <c r="G26" s="13">
        <f>IF(B26="","",F26*E26)</f>
        <v/>
      </c>
      <c r="H26" s="13">
        <f>IF(C26="Conducta",F26,"")</f>
        <v/>
      </c>
    </row>
    <row r="27">
      <c r="B27" s="14" t="n"/>
      <c r="C27" s="20" t="n"/>
      <c r="D27" s="20" t="n"/>
      <c r="E27" s="26" t="n"/>
      <c r="F27" s="13">
        <f>IF(B27="","",COUNTIF(Movimientos!$D$8:$D$57,B27))</f>
        <v/>
      </c>
      <c r="G27" s="13">
        <f>IF(B27="","",F27*E27)</f>
        <v/>
      </c>
      <c r="H27" s="13">
        <f>IF(C27="Conducta",F27,"")</f>
        <v/>
      </c>
    </row>
    <row r="28">
      <c r="B28" s="14" t="n"/>
      <c r="C28" s="20" t="n"/>
      <c r="D28" s="20" t="n"/>
      <c r="E28" s="26" t="n"/>
      <c r="F28" s="13">
        <f>IF(B28="","",COUNTIF(Movimientos!$D$8:$D$57,B28))</f>
        <v/>
      </c>
      <c r="G28" s="13">
        <f>IF(B28="","",F28*E28)</f>
        <v/>
      </c>
      <c r="H28" s="13">
        <f>IF(C28="Conducta",F28,"")</f>
        <v/>
      </c>
    </row>
    <row r="29">
      <c r="B29" s="14" t="n"/>
      <c r="C29" s="20" t="n"/>
      <c r="D29" s="20" t="n"/>
      <c r="E29" s="26" t="n"/>
      <c r="F29" s="13">
        <f>IF(B29="","",COUNTIF(Movimientos!$D$8:$D$57,B29))</f>
        <v/>
      </c>
      <c r="G29" s="13">
        <f>IF(B29="","",F29*E29)</f>
        <v/>
      </c>
      <c r="H29" s="13">
        <f>IF(C29="Conducta",F29,"")</f>
        <v/>
      </c>
    </row>
    <row r="30">
      <c r="B30" s="14" t="n"/>
      <c r="C30" s="20" t="n"/>
      <c r="D30" s="20" t="n"/>
      <c r="E30" s="26" t="n"/>
      <c r="F30" s="13">
        <f>IF(B30="","",COUNTIF(Movimientos!$D$8:$D$57,B30))</f>
        <v/>
      </c>
      <c r="G30" s="13">
        <f>IF(B30="","",F30*E30)</f>
        <v/>
      </c>
      <c r="H30" s="13">
        <f>IF(C30="Conducta",F30,"")</f>
        <v/>
      </c>
    </row>
    <row r="31">
      <c r="B31" s="14" t="n"/>
      <c r="C31" s="20" t="n"/>
      <c r="D31" s="20" t="n"/>
      <c r="E31" s="26" t="n"/>
      <c r="F31" s="13">
        <f>IF(B31="","",COUNTIF(Movimientos!$D$8:$D$57,B31))</f>
        <v/>
      </c>
      <c r="G31" s="13">
        <f>IF(B31="","",F31*E31)</f>
        <v/>
      </c>
      <c r="H31" s="13">
        <f>IF(C31="Conducta",F31,"")</f>
        <v/>
      </c>
    </row>
    <row r="32">
      <c r="B32" s="14" t="n"/>
      <c r="C32" s="20" t="n"/>
      <c r="D32" s="20" t="n"/>
      <c r="E32" s="26" t="n"/>
      <c r="F32" s="13">
        <f>IF(B32="","",COUNTIF(Movimientos!$D$8:$D$57,B32))</f>
        <v/>
      </c>
      <c r="G32" s="13">
        <f>IF(B32="","",F32*E32)</f>
        <v/>
      </c>
      <c r="H32" s="13">
        <f>IF(C32="Conducta",F32,"")</f>
        <v/>
      </c>
    </row>
    <row r="33">
      <c r="B33" s="14" t="n"/>
      <c r="C33" s="20" t="n"/>
      <c r="D33" s="20" t="n"/>
      <c r="E33" s="26" t="n"/>
      <c r="F33" s="13">
        <f>IF(B33="","",COUNTIF(Movimientos!$D$8:$D$57,B33))</f>
        <v/>
      </c>
      <c r="G33" s="13">
        <f>IF(B33="","",F33*E33)</f>
        <v/>
      </c>
      <c r="H33" s="13">
        <f>IF(C33="Conducta",F33,"")</f>
        <v/>
      </c>
    </row>
    <row r="34">
      <c r="B34" s="14" t="n"/>
      <c r="C34" s="20" t="n"/>
      <c r="D34" s="20" t="n"/>
      <c r="E34" s="26" t="n"/>
      <c r="F34" s="13">
        <f>IF(B34="","",COUNTIF(Movimientos!$D$8:$D$57,B34))</f>
        <v/>
      </c>
      <c r="G34" s="13">
        <f>IF(B34="","",F34*E34)</f>
        <v/>
      </c>
      <c r="H34" s="13">
        <f>IF(C34="Conducta",F34,"")</f>
        <v/>
      </c>
    </row>
    <row r="35">
      <c r="B35" s="14" t="n"/>
      <c r="C35" s="20" t="n"/>
      <c r="D35" s="20" t="n"/>
      <c r="E35" s="26" t="n"/>
      <c r="F35" s="13">
        <f>IF(B35="","",COUNTIF(Movimientos!$D$8:$D$57,B35))</f>
        <v/>
      </c>
      <c r="G35" s="13">
        <f>IF(B35="","",F35*E35)</f>
        <v/>
      </c>
      <c r="H35" s="13">
        <f>IF(C35="Conducta",F35,"")</f>
        <v/>
      </c>
    </row>
    <row r="36">
      <c r="B36" s="14" t="n"/>
      <c r="C36" s="20" t="n"/>
      <c r="D36" s="20" t="n"/>
      <c r="E36" s="26" t="n"/>
      <c r="F36" s="13">
        <f>IF(B36="","",COUNTIF(Movimientos!$D$8:$D$57,B36))</f>
        <v/>
      </c>
      <c r="G36" s="13">
        <f>IF(B36="","",F36*E36)</f>
        <v/>
      </c>
      <c r="H36" s="13">
        <f>IF(C36="Conducta",F36,"")</f>
        <v/>
      </c>
    </row>
    <row r="37">
      <c r="B37" s="14" t="n"/>
      <c r="C37" s="20" t="n"/>
      <c r="D37" s="20" t="n"/>
      <c r="E37" s="26" t="n"/>
      <c r="F37" s="13">
        <f>IF(B37="","",COUNTIF(Movimientos!$D$8:$D$57,B37))</f>
        <v/>
      </c>
      <c r="G37" s="13">
        <f>IF(B37="","",F37*E37)</f>
        <v/>
      </c>
      <c r="H37" s="13">
        <f>IF(C37="Conducta",F37,"")</f>
        <v/>
      </c>
    </row>
    <row r="38">
      <c r="B38" s="18" t="inlineStr">
        <is>
          <t>Total</t>
        </is>
      </c>
      <c r="C38" s="18" t="inlineStr"/>
      <c r="D38" s="18" t="inlineStr"/>
      <c r="E38" s="18" t="inlineStr"/>
      <c r="F38" s="24">
        <f>SUM(F8:F37)</f>
        <v/>
      </c>
      <c r="G38" s="24">
        <f>SUM(G8:G37)</f>
        <v/>
      </c>
      <c r="H38" s="18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C8:C37">
    <cfRule type="cellIs" priority="1" operator="equal" dxfId="0">
      <formula>"Recompensa"</formula>
    </cfRule>
  </conditionalFormatting>
  <conditionalFormatting sqref="F8:F37">
    <cfRule type="dataBar" priority="2">
      <dataBar>
        <cfvo type="num" val="0"/>
        <cfvo type="max"/>
        <color rgb="0010B981"/>
      </dataBar>
    </cfRule>
  </conditionalFormatting>
  <dataValidations count="2">
    <dataValidation sqref="C8:C37" showDropDown="0" showInputMessage="0" showErrorMessage="0" allowBlank="1" type="list">
      <formula1>"Conducta,Recompensa"</formula1>
    </dataValidation>
    <dataValidation sqref="D8:D37" showDropDown="0" showInputMessage="0" showErrorMessage="0" allowBlank="1" type="list">
      <formula1>"Participación,Convivencia,Trabajo,Responsabilidad,Premio"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Sistema de puntos y recompensas en el aula ·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28" t="inlineStr">
        <is>
          <t>1.  Hoja «Catálogo»: revisa las conductas que suman puntos y las recompensas con su coste; cambia nombres y valores (siempre en positivo) y añade las tuyas en las filas vacías.</t>
        </is>
      </c>
    </row>
    <row r="7" ht="30" customHeight="1">
      <c r="B7" s="28" t="inlineStr">
        <is>
          <t>2.  Hoja «Catálogo»: ajusta en D5 y F5 los puntos ganados necesarios para el nivel Plata y Oro (son valores que decides tú).</t>
        </is>
      </c>
    </row>
    <row r="8" ht="30" customHeight="1">
      <c r="B8" s="28" t="inlineStr">
        <is>
          <t>3.  Hoja «Alumnos»: borra los nombres de ejemplo y escribe tu lista (hasta 30) con su equipo. Puedes usar nombres de pila, iniciales o equipos enteros.</t>
        </is>
      </c>
    </row>
    <row r="9" ht="30" customHeight="1">
      <c r="B9" s="28" t="inlineStr">
        <is>
          <t>4.  Hoja «Movimientos»: cada vez que un alumno gane puntos o canjee un premio, añade una fila: fecha, alumno y concepto (ambos con desplegable).</t>
        </is>
      </c>
    </row>
    <row r="10" ht="30" customHeight="1">
      <c r="B10" s="28" t="inlineStr">
        <is>
          <t>5.  El tipo, la categoría, los puntos (+ si es conducta, - si es recompensa) y el saldo del alumno se calculan solos; la nota es opcional.</t>
        </is>
      </c>
    </row>
    <row r="11" ht="30" customHeight="1">
      <c r="B11" s="28" t="inlineStr">
        <is>
          <t>6.  Si el saldo de una fila aparece en rojo, ese alumno ha canjeado más puntos de los que tenía: revisa el canje.</t>
        </is>
      </c>
    </row>
    <row r="12" ht="30" customHeight="1">
      <c r="B12" s="28" t="inlineStr">
        <is>
          <t>7.  Hoja «Panel»: mira el ranking top 8, los puntos por categoría y por equipo, los KPIs y los gráficos. Puedes renombrar categorías y equipos en las celdas crema.</t>
        </is>
      </c>
    </row>
    <row r="13" ht="30" customHeight="1">
      <c r="B13" s="28" t="inlineStr">
        <is>
          <t>8.  Para empezar un nuevo trimestre, borra solo las celdas crema de «Movimientos» (fecha, alumno, concepto, nota): todo lo demás se pone a cero.</t>
        </is>
      </c>
    </row>
    <row r="15">
      <c r="B15" s="8" t="inlineStr">
        <is>
          <t>CONSEJOS</t>
        </is>
      </c>
    </row>
    <row r="16" ht="30" customHeight="1">
      <c r="B16" s="28" t="inlineStr">
        <is>
          <t>•  Cada alumno aparece en el ranking solo si está en la hoja «Alumnos» y su nombre se escribe igual que en «Movimientos» (usa el desplegable).</t>
        </is>
      </c>
    </row>
    <row r="17" ht="30" customHeight="1">
      <c r="B17" s="28" t="inlineStr">
        <is>
          <t>•  Las categorías de «Catálogo» y las del Panel deben coincidir para que los puntos por categoría cuadren.</t>
        </is>
      </c>
    </row>
    <row r="18" ht="30" customHeight="1">
      <c r="B18" s="28" t="inlineStr">
        <is>
          <t>•  Para premiar el esfuerzo y no solo el resultado, incluye conductas de 1 punto fáciles de conseguir y recompensas pequeñas y grandes.</t>
        </is>
      </c>
    </row>
    <row r="19" ht="18" customHeight="1">
      <c r="B19" s="28" t="inlineStr">
        <is>
          <t>•  La hoja está protegida sin contraseña: Revisar &gt; Desproteger hoja si quieres añadir columnas.</t>
        </is>
      </c>
    </row>
    <row r="21">
      <c r="B21" s="15" t="inlineStr">
        <is>
          <t>Las celdas con fondo crema y texto azul son para rellenar; las verdes se calculan solas.</t>
        </is>
      </c>
    </row>
    <row r="23" ht="44" customHeight="1">
      <c r="B23" s="29" t="inlineStr">
        <is>
          <t>Aviso: herramienta de organización para uso docente. Los puntos y niveles son parámetros que decides tú; no constituyen una evaluación académica oficial ni sustituyen los criterios de tu centro. Usa nombres de pila o iniciales y respeta la normativa de protección de datos de tu centro.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2026-10-03T09:48:13Z</dcterms:created>
  <dcterms:modified xmlns:dcterms="http://purl.org/dc/terms/" xmlns:xsi="http://www.w3.org/2001/XMLSchema-instance" xsi:type="dcterms:W3CDTF">2026-10-03T09:48:13Z</dcterms:modified>
</cp:coreProperties>
</file>