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Salidas" sheetId="2" state="visible" r:id="rId2"/>
    <sheet xmlns:r="http://schemas.openxmlformats.org/officeDocument/2006/relationships" name="Mensual" sheetId="3" state="visible" r:id="rId3"/>
    <sheet xmlns:r="http://schemas.openxmlformats.org/officeDocument/2006/relationships" name="Listas" sheetId="4" state="hidden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d/mm/yyyy"/>
    <numFmt numFmtId="166" formatCode="#,##0.0"/>
    <numFmt numFmtId="167" formatCode="[h]:mm"/>
    <numFmt numFmtId="168" formatCode="0.0"/>
    <numFmt numFmtId="169" formatCode="0.0%"/>
    <numFmt numFmtId="170" formatCode="#,##0.0 &quot;km&quot;"/>
    <numFmt numFmtId="171" formatCode="0.0 &quot;km/h&quot;"/>
    <numFmt numFmtId="172" formatCode="#,##0 &quot;m&quot;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7" fillId="0" borderId="0" applyAlignment="1" pivotButton="0" quotePrefix="0" xfId="0">
      <alignment horizontal="right"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3" fontId="4" fillId="4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10" fillId="6" borderId="0" applyAlignment="1" pivotButton="0" quotePrefix="0" xfId="0">
      <alignment horizontal="center" vertical="center" wrapText="1"/>
    </xf>
    <xf numFmtId="166" fontId="11" fillId="6" borderId="0" applyAlignment="1" pivotButton="0" quotePrefix="0" xfId="0">
      <alignment horizontal="center" vertical="center"/>
    </xf>
    <xf numFmtId="1" fontId="11" fillId="6" borderId="0" applyAlignment="1" pivotButton="0" quotePrefix="0" xfId="0">
      <alignment horizontal="center" vertical="center"/>
    </xf>
    <xf numFmtId="167" fontId="11" fillId="6" borderId="0" applyAlignment="1" pivotButton="0" quotePrefix="0" xfId="0">
      <alignment horizontal="center" vertical="center"/>
    </xf>
    <xf numFmtId="3" fontId="11" fillId="6" borderId="0" applyAlignment="1" pivotButton="0" quotePrefix="0" xfId="0">
      <alignment horizontal="center" vertical="center"/>
    </xf>
    <xf numFmtId="168" fontId="11" fillId="6" borderId="0" applyAlignment="1" pivotButton="0" quotePrefix="0" xfId="0">
      <alignment horizontal="center" vertical="center"/>
    </xf>
    <xf numFmtId="169" fontId="11" fillId="6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/>
    </xf>
    <xf numFmtId="170" fontId="8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171" fontId="8" fillId="0" borderId="1" applyAlignment="1" pivotButton="0" quotePrefix="0" xfId="0">
      <alignment horizontal="center" vertical="center"/>
    </xf>
    <xf numFmtId="172" fontId="8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vertical="center"/>
    </xf>
    <xf numFmtId="167" fontId="5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vertical="center"/>
    </xf>
    <xf numFmtId="168" fontId="5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169" fontId="5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1" fontId="9" fillId="5" borderId="1" applyAlignment="1" pivotButton="0" quotePrefix="0" xfId="0">
      <alignment horizontal="center" vertical="center"/>
    </xf>
    <xf numFmtId="166" fontId="9" fillId="5" borderId="1" applyAlignment="1" pivotButton="0" quotePrefix="0" xfId="0">
      <alignment vertical="center"/>
    </xf>
    <xf numFmtId="167" fontId="9" fillId="5" borderId="1" applyAlignment="1" pivotButton="0" quotePrefix="0" xfId="0">
      <alignment horizontal="center" vertical="center"/>
    </xf>
    <xf numFmtId="169" fontId="9" fillId="5" borderId="1" applyAlignment="1" pivotButton="0" quotePrefix="0" xfId="0">
      <alignment horizontal="center"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6" fontId="4" fillId="4" borderId="1" applyAlignment="1" applyProtection="1" pivotButton="0" quotePrefix="0" xfId="0">
      <alignment vertical="center"/>
      <protection locked="0" hidden="0"/>
    </xf>
    <xf numFmtId="167" fontId="4" fillId="4" borderId="1" applyAlignment="1" applyProtection="1" pivotButton="0" quotePrefix="0" xfId="0">
      <alignment horizontal="center" vertical="center"/>
      <protection locked="0" hidden="0"/>
    </xf>
    <xf numFmtId="3" fontId="4" fillId="4" borderId="1" applyAlignment="1" applyProtection="1" pivotButton="0" quotePrefix="0" xfId="0">
      <alignment vertical="center"/>
      <protection locked="0" hidden="0"/>
    </xf>
    <xf numFmtId="168" fontId="5" fillId="0" borderId="1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3" fontId="9" fillId="5" borderId="1" applyAlignment="1" pivotButton="0" quotePrefix="0" xfId="0">
      <alignment vertical="center"/>
    </xf>
    <xf numFmtId="168" fontId="9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por mes: año elegido vs año anterior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'Mensual'!D6</f>
            </strRef>
          </tx>
          <spPr>
            <a:ln xmlns:a="http://schemas.openxmlformats.org/drawingml/2006/main">
              <a:prstDash val="solid"/>
            </a:ln>
          </spPr>
          <cat>
            <numRef>
              <f>'Mensual'!$B$7:$B$18</f>
            </numRef>
          </cat>
          <val>
            <numRef>
              <f>'Mensual'!$D$7:$D$18</f>
            </numRef>
          </val>
        </ser>
        <ser>
          <idx val="1"/>
          <order val="1"/>
          <tx>
            <strRef>
              <f>'Mensual'!E6</f>
            </strRef>
          </tx>
          <spPr>
            <a:ln xmlns:a="http://schemas.openxmlformats.org/drawingml/2006/main">
              <a:prstDash val="solid"/>
            </a:ln>
          </spPr>
          <cat>
            <numRef>
              <f>'Mensual'!$B$7:$B$18</f>
            </numRef>
          </cat>
          <val>
            <numRef>
              <f>'Mensual'!$E$7:$E$18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por tipo de salida</a:t>
            </a:r>
          </a:p>
        </rich>
      </tx>
    </title>
    <plotArea>
      <pieChart>
        <varyColors val="1"/>
        <ser>
          <idx val="0"/>
          <order val="0"/>
          <tx>
            <strRef>
              <f>'Panel'!D25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'Panel'!$B$26:$B$30</f>
            </numRef>
          </cat>
          <val>
            <numRef>
              <f>'Panel'!$D$26:$D$30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por mes: año elegido vs año anterior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'Mensual'!D6</f>
            </strRef>
          </tx>
          <spPr>
            <a:ln xmlns:a="http://schemas.openxmlformats.org/drawingml/2006/main">
              <a:prstDash val="solid"/>
            </a:ln>
          </spPr>
          <cat>
            <numRef>
              <f>'Mensual'!$B$7:$B$18</f>
            </numRef>
          </cat>
          <val>
            <numRef>
              <f>'Mensual'!$D$7:$D$18</f>
            </numRef>
          </val>
        </ser>
        <ser>
          <idx val="1"/>
          <order val="1"/>
          <tx>
            <strRef>
              <f>'Mensual'!E6</f>
            </strRef>
          </tx>
          <spPr>
            <a:ln xmlns:a="http://schemas.openxmlformats.org/drawingml/2006/main">
              <a:prstDash val="solid"/>
            </a:ln>
          </spPr>
          <cat>
            <numRef>
              <f>'Mensual'!$B$7:$B$18</f>
            </numRef>
          </cat>
          <val>
            <numRef>
              <f>'Mensual'!$E$7:$E$18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acumulados vs objetivo</a:t>
            </a:r>
          </a:p>
        </rich>
      </tx>
    </title>
    <plotArea>
      <lineChart>
        <grouping val="standard"/>
        <ser>
          <idx val="0"/>
          <order val="0"/>
          <tx>
            <strRef>
              <f>'Mensual'!K6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'Mensual'!$B$7:$B$18</f>
            </numRef>
          </cat>
          <val>
            <numRef>
              <f>'Mensual'!$K$7:$K$18</f>
            </numRef>
          </val>
        </ser>
        <ser>
          <idx val="1"/>
          <order val="1"/>
          <tx>
            <strRef>
              <f>'Mensual'!L6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'Mensual'!$B$7:$B$18</f>
            </numRef>
          </cat>
          <val>
            <numRef>
              <f>'Mensual'!$L$7:$L$18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33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33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4" customWidth="1" min="3" max="3"/>
    <col width="14" customWidth="1" min="4" max="4"/>
    <col width="26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4" customHeight="1">
      <c r="B2" s="1" t="inlineStr">
        <is>
          <t>Panel de ciclismo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del año que elijas: kilómetros, tiempo, desnivel, récords personales y reparto por tipo de salida.</t>
        </is>
      </c>
    </row>
    <row r="4">
      <c r="B4" s="4" t="inlineStr">
        <is>
          <t>Año a analizar:</t>
        </is>
      </c>
      <c r="C4" s="5" t="n">
        <v>2025</v>
      </c>
      <c r="D4" s="4" t="inlineStr">
        <is>
          <t>Objetivo anual (km):</t>
        </is>
      </c>
      <c r="G4" s="6" t="n">
        <v>1000</v>
      </c>
    </row>
    <row r="5">
      <c r="B5" s="7" t="inlineStr">
        <is>
          <t>Cambia el año y el objetivo: todo el panel y la hoja «Mensual» se recalculan.</t>
        </is>
      </c>
    </row>
    <row r="7" ht="24" customHeight="1">
      <c r="B7" s="8" t="inlineStr">
        <is>
          <t>KM DEL AÑO</t>
        </is>
      </c>
      <c r="D7" s="8" t="inlineStr">
        <is>
          <t>SALIDAS DEL AÑO</t>
        </is>
      </c>
      <c r="F7" s="8" t="inlineStr">
        <is>
          <t>HORAS EN LA BICI</t>
        </is>
      </c>
      <c r="H7" s="8" t="inlineStr">
        <is>
          <t>DESNIVEL ACUMULADO (m)</t>
        </is>
      </c>
    </row>
    <row r="8" ht="34" customHeight="1">
      <c r="B8" s="9">
        <f>Mensual!D19</f>
        <v/>
      </c>
      <c r="D8" s="10">
        <f>Mensual!C19</f>
        <v/>
      </c>
      <c r="F8" s="11">
        <f>Mensual!G19</f>
        <v/>
      </c>
      <c r="H8" s="12">
        <f>Mensual!H19</f>
        <v/>
      </c>
    </row>
    <row r="10" ht="24" customHeight="1">
      <c r="B10" s="8" t="inlineStr">
        <is>
          <t>VELOCIDAD MEDIA (km/h)</t>
        </is>
      </c>
      <c r="D10" s="8" t="inlineStr">
        <is>
          <t>KM POR SALIDA</t>
        </is>
      </c>
      <c r="F10" s="8" t="inlineStr">
        <is>
          <t>OBJETIVO ANUAL CUMPLIDO</t>
        </is>
      </c>
      <c r="H10" s="8" t="inlineStr">
        <is>
          <t>MES CON MÁS KM</t>
        </is>
      </c>
    </row>
    <row r="11" ht="34" customHeight="1">
      <c r="B11" s="13">
        <f>IF(Mensual!G19=0,"—",Mensual!I19)</f>
        <v/>
      </c>
      <c r="D11" s="13">
        <f>IF(Mensual!C19=0,"—",Mensual!J19)</f>
        <v/>
      </c>
      <c r="F11" s="14">
        <f>IF($G$4=0,"—",Mensual!D19/$G$4)</f>
        <v/>
      </c>
      <c r="H11" s="15">
        <f>IF(MAX(Mensual!$D$7:$D$18)=0,"—",INDEX(Mensual!$B$7:$B$18,MATCH(MAX(Mensual!$D$7:$D$18),Mensual!$D$7:$D$18,0)))</f>
        <v/>
      </c>
    </row>
    <row r="12">
      <c r="B12" s="16" t="inlineStr">
        <is>
          <t>Mejores salidas de todo el registro</t>
        </is>
      </c>
    </row>
    <row r="13" ht="24" customHeight="1">
      <c r="B13" s="17" t="inlineStr">
        <is>
          <t>Récord</t>
        </is>
      </c>
      <c r="C13" s="17" t="inlineStr">
        <is>
          <t>Valor</t>
        </is>
      </c>
      <c r="D13" s="17" t="inlineStr">
        <is>
          <t>Fecha</t>
        </is>
      </c>
      <c r="E13" s="17" t="inlineStr">
        <is>
          <t>Ruta</t>
        </is>
      </c>
      <c r="F13" s="17" t="inlineStr">
        <is>
          <t>Tipo</t>
        </is>
      </c>
    </row>
    <row r="14">
      <c r="B14" s="18" t="inlineStr">
        <is>
          <t>Salida más larga</t>
        </is>
      </c>
      <c r="C14" s="19">
        <f>IF(COUNT(Salidas!$E$7:$E$46)=0,"",MAX(Salidas!$E$7:$E$46))</f>
        <v/>
      </c>
      <c r="D14" s="20">
        <f>IF(C14="","",INDEX(Salidas!$B$7:$B$46,MATCH(C14,Salidas!$E$7:$E$46,0)))</f>
        <v/>
      </c>
      <c r="E14" s="21">
        <f>IF(C14="","",INDEX(Salidas!$C$7:$C$46,MATCH(C14,Salidas!$E$7:$E$46,0)))</f>
        <v/>
      </c>
      <c r="F14" s="22">
        <f>IF(C14="","",INDEX(Salidas!$D$7:$D$46,MATCH(C14,Salidas!$E$7:$E$46,0)))</f>
        <v/>
      </c>
    </row>
    <row r="15">
      <c r="B15" s="18" t="inlineStr">
        <is>
          <t>Salida más rápida</t>
        </is>
      </c>
      <c r="C15" s="23">
        <f>IF(COUNT(Salidas!$H$7:$H$46)=0,"",MAX(Salidas!$H$7:$H$46))</f>
        <v/>
      </c>
      <c r="D15" s="20">
        <f>IF(C15="","",INDEX(Salidas!$B$7:$B$46,MATCH(C15,Salidas!$H$7:$H$46,0)))</f>
        <v/>
      </c>
      <c r="E15" s="21">
        <f>IF(C15="","",INDEX(Salidas!$C$7:$C$46,MATCH(C15,Salidas!$H$7:$H$46,0)))</f>
        <v/>
      </c>
      <c r="F15" s="22">
        <f>IF(C15="","",INDEX(Salidas!$D$7:$D$46,MATCH(C15,Salidas!$H$7:$H$46,0)))</f>
        <v/>
      </c>
    </row>
    <row r="16">
      <c r="B16" s="18" t="inlineStr">
        <is>
          <t>Más desnivel</t>
        </is>
      </c>
      <c r="C16" s="24">
        <f>IF(COUNT(Salidas!$G$7:$G$46)=0,"",MAX(Salidas!$G$7:$G$46))</f>
        <v/>
      </c>
      <c r="D16" s="20">
        <f>IF(C16="","",INDEX(Salidas!$B$7:$B$46,MATCH(C16,Salidas!$G$7:$G$46,0)))</f>
        <v/>
      </c>
      <c r="E16" s="21">
        <f>IF(C16="","",INDEX(Salidas!$C$7:$C$46,MATCH(C16,Salidas!$G$7:$G$46,0)))</f>
        <v/>
      </c>
      <c r="F16" s="22">
        <f>IF(C16="","",INDEX(Salidas!$D$7:$D$46,MATCH(C16,Salidas!$G$7:$G$46,0)))</f>
        <v/>
      </c>
    </row>
    <row r="18">
      <c r="B18" s="16" t="inlineStr">
        <is>
          <t>Evolución por año</t>
        </is>
      </c>
    </row>
    <row r="19" ht="30" customHeight="1">
      <c r="B19" s="17" t="inlineStr">
        <is>
          <t>Año</t>
        </is>
      </c>
      <c r="C19" s="17" t="inlineStr">
        <is>
          <t>Salidas</t>
        </is>
      </c>
      <c r="D19" s="17" t="inlineStr">
        <is>
          <t>Km</t>
        </is>
      </c>
      <c r="E19" s="17" t="inlineStr">
        <is>
          <t>Horas</t>
        </is>
      </c>
      <c r="F19" s="17" t="inlineStr">
        <is>
          <t>Desnivel + (m)</t>
        </is>
      </c>
      <c r="G19" s="17" t="inlineStr">
        <is>
          <t>Vel. media (km/h)</t>
        </is>
      </c>
      <c r="H19" s="17" t="inlineStr">
        <is>
          <t>Km por salida</t>
        </is>
      </c>
    </row>
    <row r="20">
      <c r="B20" s="25">
        <f>$C$4-2</f>
        <v/>
      </c>
      <c r="C20" s="26">
        <f>COUNTIF(Salidas!$L$7:$L$46,B20)</f>
        <v/>
      </c>
      <c r="D20" s="27">
        <f>SUMIF(Salidas!$L$7:$L$46,B20,Salidas!$E$7:$E$46)</f>
        <v/>
      </c>
      <c r="E20" s="28">
        <f>SUMIF(Salidas!$L$7:$L$46,B20,Salidas!$F$7:$F$46)</f>
        <v/>
      </c>
      <c r="F20" s="29">
        <f>SUMIF(Salidas!$L$7:$L$46,B20,Salidas!$G$7:$G$46)</f>
        <v/>
      </c>
      <c r="G20" s="30">
        <f>IF(E20=0,"",D20/(E20*24))</f>
        <v/>
      </c>
      <c r="H20" s="30">
        <f>IF(C20=0,"",D20/C20)</f>
        <v/>
      </c>
    </row>
    <row r="21">
      <c r="B21" s="25">
        <f>$C$4-1</f>
        <v/>
      </c>
      <c r="C21" s="26">
        <f>COUNTIF(Salidas!$L$7:$L$46,B21)</f>
        <v/>
      </c>
      <c r="D21" s="27">
        <f>SUMIF(Salidas!$L$7:$L$46,B21,Salidas!$E$7:$E$46)</f>
        <v/>
      </c>
      <c r="E21" s="28">
        <f>SUMIF(Salidas!$L$7:$L$46,B21,Salidas!$F$7:$F$46)</f>
        <v/>
      </c>
      <c r="F21" s="29">
        <f>SUMIF(Salidas!$L$7:$L$46,B21,Salidas!$G$7:$G$46)</f>
        <v/>
      </c>
      <c r="G21" s="30">
        <f>IF(E21=0,"",D21/(E21*24))</f>
        <v/>
      </c>
      <c r="H21" s="30">
        <f>IF(C21=0,"",D21/C21)</f>
        <v/>
      </c>
    </row>
    <row r="22">
      <c r="B22" s="25">
        <f>$C$4-0</f>
        <v/>
      </c>
      <c r="C22" s="26">
        <f>COUNTIF(Salidas!$L$7:$L$46,B22)</f>
        <v/>
      </c>
      <c r="D22" s="27">
        <f>SUMIF(Salidas!$L$7:$L$46,B22,Salidas!$E$7:$E$46)</f>
        <v/>
      </c>
      <c r="E22" s="28">
        <f>SUMIF(Salidas!$L$7:$L$46,B22,Salidas!$F$7:$F$46)</f>
        <v/>
      </c>
      <c r="F22" s="29">
        <f>SUMIF(Salidas!$L$7:$L$46,B22,Salidas!$G$7:$G$46)</f>
        <v/>
      </c>
      <c r="G22" s="30">
        <f>IF(E22=0,"",D22/(E22*24))</f>
        <v/>
      </c>
      <c r="H22" s="30">
        <f>IF(C22=0,"",D22/C22)</f>
        <v/>
      </c>
    </row>
    <row r="24">
      <c r="B24" s="16" t="inlineStr">
        <is>
          <t>Reparto por tipo de salida (año elegido)</t>
        </is>
      </c>
    </row>
    <row r="25" ht="24" customHeight="1">
      <c r="B25" s="17" t="inlineStr">
        <is>
          <t>Tipo</t>
        </is>
      </c>
      <c r="C25" s="17" t="inlineStr">
        <is>
          <t>Salidas</t>
        </is>
      </c>
      <c r="D25" s="17" t="inlineStr">
        <is>
          <t>Km</t>
        </is>
      </c>
      <c r="E25" s="17" t="inlineStr">
        <is>
          <t>Horas</t>
        </is>
      </c>
      <c r="F25" s="17" t="inlineStr">
        <is>
          <t>% de los km</t>
        </is>
      </c>
    </row>
    <row r="26">
      <c r="B26" s="31">
        <f>Listas!$A$2</f>
        <v/>
      </c>
      <c r="C26" s="26">
        <f>COUNTIFS(Salidas!$D$7:$D$46,B26,Salidas!$L$7:$L$46,$C$4)</f>
        <v/>
      </c>
      <c r="D26" s="27">
        <f>SUMIFS(Salidas!$E$7:$E$46,Salidas!$D$7:$D$46,B26,Salidas!$L$7:$L$46,$C$4)</f>
        <v/>
      </c>
      <c r="E26" s="28">
        <f>SUMIFS(Salidas!$F$7:$F$46,Salidas!$D$7:$D$46,B26,Salidas!$L$7:$L$46,$C$4)</f>
        <v/>
      </c>
      <c r="F26" s="32">
        <f>IF($D$31=0,"",D26/$D$31)</f>
        <v/>
      </c>
    </row>
    <row r="27">
      <c r="B27" s="31">
        <f>Listas!$A$3</f>
        <v/>
      </c>
      <c r="C27" s="26">
        <f>COUNTIFS(Salidas!$D$7:$D$46,B27,Salidas!$L$7:$L$46,$C$4)</f>
        <v/>
      </c>
      <c r="D27" s="27">
        <f>SUMIFS(Salidas!$E$7:$E$46,Salidas!$D$7:$D$46,B27,Salidas!$L$7:$L$46,$C$4)</f>
        <v/>
      </c>
      <c r="E27" s="28">
        <f>SUMIFS(Salidas!$F$7:$F$46,Salidas!$D$7:$D$46,B27,Salidas!$L$7:$L$46,$C$4)</f>
        <v/>
      </c>
      <c r="F27" s="32">
        <f>IF($D$31=0,"",D27/$D$31)</f>
        <v/>
      </c>
    </row>
    <row r="28">
      <c r="B28" s="31">
        <f>Listas!$A$4</f>
        <v/>
      </c>
      <c r="C28" s="26">
        <f>COUNTIFS(Salidas!$D$7:$D$46,B28,Salidas!$L$7:$L$46,$C$4)</f>
        <v/>
      </c>
      <c r="D28" s="27">
        <f>SUMIFS(Salidas!$E$7:$E$46,Salidas!$D$7:$D$46,B28,Salidas!$L$7:$L$46,$C$4)</f>
        <v/>
      </c>
      <c r="E28" s="28">
        <f>SUMIFS(Salidas!$F$7:$F$46,Salidas!$D$7:$D$46,B28,Salidas!$L$7:$L$46,$C$4)</f>
        <v/>
      </c>
      <c r="F28" s="32">
        <f>IF($D$31=0,"",D28/$D$31)</f>
        <v/>
      </c>
    </row>
    <row r="29">
      <c r="B29" s="31">
        <f>Listas!$A$5</f>
        <v/>
      </c>
      <c r="C29" s="26">
        <f>COUNTIFS(Salidas!$D$7:$D$46,B29,Salidas!$L$7:$L$46,$C$4)</f>
        <v/>
      </c>
      <c r="D29" s="27">
        <f>SUMIFS(Salidas!$E$7:$E$46,Salidas!$D$7:$D$46,B29,Salidas!$L$7:$L$46,$C$4)</f>
        <v/>
      </c>
      <c r="E29" s="28">
        <f>SUMIFS(Salidas!$F$7:$F$46,Salidas!$D$7:$D$46,B29,Salidas!$L$7:$L$46,$C$4)</f>
        <v/>
      </c>
      <c r="F29" s="32">
        <f>IF($D$31=0,"",D29/$D$31)</f>
        <v/>
      </c>
    </row>
    <row r="30">
      <c r="B30" s="31">
        <f>Listas!$A$6</f>
        <v/>
      </c>
      <c r="C30" s="26">
        <f>COUNTIFS(Salidas!$D$7:$D$46,B30,Salidas!$L$7:$L$46,$C$4)</f>
        <v/>
      </c>
      <c r="D30" s="27">
        <f>SUMIFS(Salidas!$E$7:$E$46,Salidas!$D$7:$D$46,B30,Salidas!$L$7:$L$46,$C$4)</f>
        <v/>
      </c>
      <c r="E30" s="28">
        <f>SUMIFS(Salidas!$F$7:$F$46,Salidas!$D$7:$D$46,B30,Salidas!$L$7:$L$46,$C$4)</f>
        <v/>
      </c>
      <c r="F30" s="32">
        <f>IF($D$31=0,"",D30/$D$31)</f>
        <v/>
      </c>
    </row>
    <row r="31">
      <c r="B31" s="33" t="inlineStr">
        <is>
          <t>Total</t>
        </is>
      </c>
      <c r="C31" s="34">
        <f>SUM(C26:C30)</f>
        <v/>
      </c>
      <c r="D31" s="35">
        <f>SUM(D26:D30)</f>
        <v/>
      </c>
      <c r="E31" s="36">
        <f>SUM(E26:E30)</f>
        <v/>
      </c>
      <c r="F31" s="37">
        <f>IF(D31=0,"",SUM(F26:F30))</f>
        <v/>
      </c>
    </row>
    <row r="32">
      <c r="B32" s="7" t="inlineStr">
        <is>
          <t>Los tipos salen de la lista de la hoja «Listas» (oculta). Los datos de ejemplo son ficticios.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9">
    <mergeCell ref="F11:G11"/>
    <mergeCell ref="D10:E10"/>
    <mergeCell ref="B7:C7"/>
    <mergeCell ref="F10:G10"/>
    <mergeCell ref="H10:I10"/>
    <mergeCell ref="B3:I3"/>
    <mergeCell ref="F7:G7"/>
    <mergeCell ref="B11:C11"/>
    <mergeCell ref="D11:E11"/>
    <mergeCell ref="B2:I2"/>
    <mergeCell ref="D4:F4"/>
    <mergeCell ref="B8:C8"/>
    <mergeCell ref="F8:G8"/>
    <mergeCell ref="H11:I11"/>
    <mergeCell ref="D7:E7"/>
    <mergeCell ref="H7:I7"/>
    <mergeCell ref="B10:C10"/>
    <mergeCell ref="D8:E8"/>
    <mergeCell ref="H8:I8"/>
  </mergeCells>
  <conditionalFormatting sqref="F11">
    <cfRule type="expression" priority="1" dxfId="0">
      <formula>AND(ISNUMBER($F$11),$F$11&gt;=1)</formula>
    </cfRule>
  </conditionalFormatting>
  <conditionalFormatting sqref="D20:D22">
    <cfRule type="dataBar" priority="2">
      <dataBar>
        <cfvo type="num" val="0"/>
        <cfvo type="max"/>
        <color rgb="0010B981"/>
      </dataBar>
    </cfRule>
  </conditionalFormatting>
  <conditionalFormatting sqref="F26:F30">
    <cfRule type="dataBar" priority="3">
      <dataBar>
        <cfvo type="num" val="0"/>
        <cfvo type="max"/>
        <color rgb="0010B981"/>
      </dataBar>
    </cfRule>
  </conditionalFormatting>
  <dataValidations count="1">
    <dataValidation sqref="C4" showDropDown="0" showInputMessage="0" showErrorMessage="0" allowBlank="0" errorTitle="Año no válido" error="Introduce un año de cuatro cifras." type="whole" operator="between">
      <formula1>2000</formula1>
      <formula2>2100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26" customWidth="1" min="3" max="3"/>
    <col width="12" customWidth="1" min="4" max="4"/>
    <col width="12" customWidth="1" min="5" max="5"/>
    <col width="11" customWidth="1" min="6" max="6"/>
    <col width="12" customWidth="1" min="7" max="7"/>
    <col width="12" customWidth="1" min="8" max="8"/>
    <col width="12" customWidth="1" min="9" max="9"/>
    <col width="28" customWidth="1" min="10" max="10"/>
    <col width="14" customWidth="1" min="11" max="11"/>
    <col width="7" customWidth="1" min="12" max="12"/>
    <col width="7" customWidth="1" min="13" max="13"/>
  </cols>
  <sheetData>
    <row r="2" ht="34" customHeight="1">
      <c r="B2" s="1" t="inlineStr">
        <is>
          <t>Registro de salidas en bici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salida: anota fecha, ruta, distancia, tiempo y desnivel. La velocidad media se calcula sola.</t>
        </is>
      </c>
    </row>
    <row r="4">
      <c r="B4" s="7" t="inlineStr">
        <is>
          <t>Escribe el tiempo como h:mm (por ejemplo 1:55). Las columnas Año y Mes nº son ayudas de cálculo para el panel: no las modifiques.</t>
        </is>
      </c>
    </row>
    <row r="6" ht="42" customHeight="1">
      <c r="B6" s="17" t="inlineStr">
        <is>
          <t>Fecha</t>
        </is>
      </c>
      <c r="C6" s="17" t="inlineStr">
        <is>
          <t>Ruta</t>
        </is>
      </c>
      <c r="D6" s="17" t="inlineStr">
        <is>
          <t>Tipo</t>
        </is>
      </c>
      <c r="E6" s="17" t="inlineStr">
        <is>
          <t>Distancia (km)</t>
        </is>
      </c>
      <c r="F6" s="17" t="inlineStr">
        <is>
          <t>Tiempo (h:mm)</t>
        </is>
      </c>
      <c r="G6" s="17" t="inlineStr">
        <is>
          <t>Desnivel + (m)</t>
        </is>
      </c>
      <c r="H6" s="17" t="inlineStr">
        <is>
          <t>Vel. media (km/h)</t>
        </is>
      </c>
      <c r="I6" s="17" t="inlineStr">
        <is>
          <t>Desnivel por km (m/km)</t>
        </is>
      </c>
      <c r="J6" s="17" t="inlineStr">
        <is>
          <t>Notas</t>
        </is>
      </c>
      <c r="K6" s="17" t="inlineStr">
        <is>
          <t>Destacada</t>
        </is>
      </c>
      <c r="L6" s="17" t="inlineStr">
        <is>
          <t>Año</t>
        </is>
      </c>
      <c r="M6" s="17" t="inlineStr">
        <is>
          <t>Mes nº</t>
        </is>
      </c>
    </row>
    <row r="7">
      <c r="B7" s="38" t="n">
        <v>45577</v>
      </c>
      <c r="C7" s="39" t="inlineStr">
        <is>
          <t>Vuelta al embalse</t>
        </is>
      </c>
      <c r="D7" s="40" t="inlineStr">
        <is>
          <t>Carretera</t>
        </is>
      </c>
      <c r="E7" s="41" t="n">
        <v>48.2</v>
      </c>
      <c r="F7" s="42" t="n">
        <v>0.07410824108241083</v>
      </c>
      <c r="G7" s="43" t="n">
        <v>520</v>
      </c>
      <c r="H7" s="44">
        <f>IF(OR(E7="",F7="",F7=0),"",E7/(F7*24))</f>
        <v/>
      </c>
      <c r="I7" s="44">
        <f>IF(OR(E7="",G7="",E7=0),"",G7/E7)</f>
        <v/>
      </c>
      <c r="J7" s="39" t="inlineStr">
        <is>
          <t>Viento de cara a la vuelta</t>
        </is>
      </c>
      <c r="K7" s="22">
        <f>IF(E7="","",IF(E7=MAX($E$7:$E$46),"Más larga",IF(H7=MAX($H$7:$H$46),"Más rápida",IF(G7=MAX($G$7:$G$46),"Más desnivel",""))))</f>
        <v/>
      </c>
      <c r="L7" s="45">
        <f>IF(B7="","",YEAR(B7))</f>
        <v/>
      </c>
      <c r="M7" s="45">
        <f>IF(B7="","",MONTH(B7))</f>
        <v/>
      </c>
    </row>
    <row r="8">
      <c r="B8" s="38" t="n">
        <v>45605</v>
      </c>
      <c r="C8" s="39" t="inlineStr">
        <is>
          <t>Camino de la sierra</t>
        </is>
      </c>
      <c r="D8" s="40" t="inlineStr">
        <is>
          <t>Gravel</t>
        </is>
      </c>
      <c r="E8" s="41" t="n">
        <v>36.5</v>
      </c>
      <c r="F8" s="42" t="n">
        <v>0.07680976430976431</v>
      </c>
      <c r="G8" s="43" t="n">
        <v>610</v>
      </c>
      <c r="H8" s="44">
        <f>IF(OR(E8="",F8="",F8=0),"",E8/(F8*24))</f>
        <v/>
      </c>
      <c r="I8" s="44">
        <f>IF(OR(E8="",G8="",E8=0),"",G8/E8)</f>
        <v/>
      </c>
      <c r="J8" s="39" t="inlineStr">
        <is>
          <t>Pista con barro</t>
        </is>
      </c>
      <c r="K8" s="22">
        <f>IF(E8="","",IF(E8=MAX($E$7:$E$46),"Más larga",IF(H8=MAX($H$7:$H$46),"Más rápida",IF(G8=MAX($G$7:$G$46),"Más desnivel",""))))</f>
        <v/>
      </c>
      <c r="L8" s="45">
        <f>IF(B8="","",YEAR(B8))</f>
        <v/>
      </c>
      <c r="M8" s="45">
        <f>IF(B8="","",MONTH(B8))</f>
        <v/>
      </c>
    </row>
    <row r="9">
      <c r="B9" s="38" t="n">
        <v>45682</v>
      </c>
      <c r="C9" s="39" t="inlineStr">
        <is>
          <t>Vuelta al embalse</t>
        </is>
      </c>
      <c r="D9" s="40" t="inlineStr">
        <is>
          <t>Carretera</t>
        </is>
      </c>
      <c r="E9" s="41" t="n">
        <v>41</v>
      </c>
      <c r="F9" s="42" t="n">
        <v>0.06888440860215053</v>
      </c>
      <c r="G9" s="43" t="n">
        <v>430</v>
      </c>
      <c r="H9" s="44">
        <f>IF(OR(E9="",F9="",F9=0),"",E9/(F9*24))</f>
        <v/>
      </c>
      <c r="I9" s="44">
        <f>IF(OR(E9="",G9="",E9=0),"",G9/E9)</f>
        <v/>
      </c>
      <c r="J9" s="39" t="inlineStr">
        <is>
          <t>Primera salida del año</t>
        </is>
      </c>
      <c r="K9" s="22">
        <f>IF(E9="","",IF(E9=MAX($E$7:$E$46),"Más larga",IF(H9=MAX($H$7:$H$46),"Más rápida",IF(G9=MAX($G$7:$G$46),"Más desnivel",""))))</f>
        <v/>
      </c>
      <c r="L9" s="45">
        <f>IF(B9="","",YEAR(B9))</f>
        <v/>
      </c>
      <c r="M9" s="45">
        <f>IF(B9="","",MONTH(B9))</f>
        <v/>
      </c>
    </row>
    <row r="10">
      <c r="B10" s="38" t="n">
        <v>45710</v>
      </c>
      <c r="C10" s="39" t="inlineStr">
        <is>
          <t>Camino de la sierra</t>
        </is>
      </c>
      <c r="D10" s="40" t="inlineStr">
        <is>
          <t>Gravel</t>
        </is>
      </c>
      <c r="E10" s="41" t="n">
        <v>38.2</v>
      </c>
      <c r="F10" s="42" t="n">
        <v>0.07918739635157546</v>
      </c>
      <c r="G10" s="43" t="n">
        <v>540</v>
      </c>
      <c r="H10" s="44">
        <f>IF(OR(E10="",F10="",F10=0),"",E10/(F10*24))</f>
        <v/>
      </c>
      <c r="I10" s="44">
        <f>IF(OR(E10="",G10="",E10=0),"",G10/E10)</f>
        <v/>
      </c>
      <c r="J10" s="39" t="inlineStr">
        <is>
          <t>Frío por la mañana</t>
        </is>
      </c>
      <c r="K10" s="22">
        <f>IF(E10="","",IF(E10=MAX($E$7:$E$46),"Más larga",IF(H10=MAX($H$7:$H$46),"Más rápida",IF(G10=MAX($G$7:$G$46),"Más desnivel",""))))</f>
        <v/>
      </c>
      <c r="L10" s="45">
        <f>IF(B10="","",YEAR(B10))</f>
        <v/>
      </c>
      <c r="M10" s="45">
        <f>IF(B10="","",MONTH(B10))</f>
        <v/>
      </c>
    </row>
    <row r="11">
      <c r="B11" s="38" t="n">
        <v>45738</v>
      </c>
      <c r="C11" s="39" t="inlineStr">
        <is>
          <t>Puerto de la Cruz</t>
        </is>
      </c>
      <c r="D11" s="40" t="inlineStr">
        <is>
          <t>Carretera</t>
        </is>
      </c>
      <c r="E11" s="41" t="n">
        <v>61</v>
      </c>
      <c r="F11" s="42" t="n">
        <v>0.1109898107714702</v>
      </c>
      <c r="G11" s="43" t="n">
        <v>1180</v>
      </c>
      <c r="H11" s="44">
        <f>IF(OR(E11="",F11="",F11=0),"",E11/(F11*24))</f>
        <v/>
      </c>
      <c r="I11" s="44">
        <f>IF(OR(E11="",G11="",E11=0),"",G11/E11)</f>
        <v/>
      </c>
      <c r="J11" s="39" t="inlineStr">
        <is>
          <t>Subida de 9 km</t>
        </is>
      </c>
      <c r="K11" s="22">
        <f>IF(E11="","",IF(E11=MAX($E$7:$E$46),"Más larga",IF(H11=MAX($H$7:$H$46),"Más rápida",IF(G11=MAX($G$7:$G$46),"Más desnivel",""))))</f>
        <v/>
      </c>
      <c r="L11" s="45">
        <f>IF(B11="","",YEAR(B11))</f>
        <v/>
      </c>
      <c r="M11" s="45">
        <f>IF(B11="","",MONTH(B11))</f>
        <v/>
      </c>
    </row>
    <row r="12">
      <c r="B12" s="38" t="n">
        <v>45759</v>
      </c>
      <c r="C12" s="39" t="inlineStr">
        <is>
          <t>Senda del pinar</t>
        </is>
      </c>
      <c r="D12" s="40" t="inlineStr">
        <is>
          <t>MTB</t>
        </is>
      </c>
      <c r="E12" s="41" t="n">
        <v>29.7</v>
      </c>
      <c r="F12" s="42" t="n">
        <v>0.07932692307692307</v>
      </c>
      <c r="G12" s="43" t="n">
        <v>740</v>
      </c>
      <c r="H12" s="44">
        <f>IF(OR(E12="",F12="",F12=0),"",E12/(F12*24))</f>
        <v/>
      </c>
      <c r="I12" s="44">
        <f>IF(OR(E12="",G12="",E12=0),"",G12/E12)</f>
        <v/>
      </c>
      <c r="J12" s="39" t="n"/>
      <c r="K12" s="22">
        <f>IF(E12="","",IF(E12=MAX($E$7:$E$46),"Más larga",IF(H12=MAX($H$7:$H$46),"Más rápida",IF(G12=MAX($G$7:$G$46),"Más desnivel",""))))</f>
        <v/>
      </c>
      <c r="L12" s="45">
        <f>IF(B12="","",YEAR(B12))</f>
        <v/>
      </c>
      <c r="M12" s="45">
        <f>IF(B12="","",MONTH(B12))</f>
        <v/>
      </c>
    </row>
    <row r="13">
      <c r="B13" s="38" t="n">
        <v>45774</v>
      </c>
      <c r="C13" s="39" t="inlineStr">
        <is>
          <t>Vuelta al embalse</t>
        </is>
      </c>
      <c r="D13" s="40" t="inlineStr">
        <is>
          <t>Carretera</t>
        </is>
      </c>
      <c r="E13" s="41" t="n">
        <v>55.3</v>
      </c>
      <c r="F13" s="42" t="n">
        <v>0.08409367396593674</v>
      </c>
      <c r="G13" s="43" t="n">
        <v>575</v>
      </c>
      <c r="H13" s="44">
        <f>IF(OR(E13="",F13="",F13=0),"",E13/(F13*24))</f>
        <v/>
      </c>
      <c r="I13" s="44">
        <f>IF(OR(E13="",G13="",E13=0),"",G13/E13)</f>
        <v/>
      </c>
      <c r="J13" s="39" t="inlineStr">
        <is>
          <t>Mejor media del embalse</t>
        </is>
      </c>
      <c r="K13" s="22">
        <f>IF(E13="","",IF(E13=MAX($E$7:$E$46),"Más larga",IF(H13=MAX($H$7:$H$46),"Más rápida",IF(G13=MAX($G$7:$G$46),"Más desnivel",""))))</f>
        <v/>
      </c>
      <c r="L13" s="45">
        <f>IF(B13="","",YEAR(B13))</f>
        <v/>
      </c>
      <c r="M13" s="45">
        <f>IF(B13="","",MONTH(B13))</f>
        <v/>
      </c>
    </row>
    <row r="14">
      <c r="B14" s="38" t="n">
        <v>45808</v>
      </c>
      <c r="C14" s="39" t="inlineStr">
        <is>
          <t>Puerto de la Cruz</t>
        </is>
      </c>
      <c r="D14" s="40" t="inlineStr">
        <is>
          <t>Carretera</t>
        </is>
      </c>
      <c r="E14" s="41" t="n">
        <v>63.5</v>
      </c>
      <c r="F14" s="42" t="n">
        <v>0.1121115819209039</v>
      </c>
      <c r="G14" s="43" t="n">
        <v>1195</v>
      </c>
      <c r="H14" s="44">
        <f>IF(OR(E14="",F14="",F14=0),"",E14/(F14*24))</f>
        <v/>
      </c>
      <c r="I14" s="44">
        <f>IF(OR(E14="",G14="",E14=0),"",G14/E14)</f>
        <v/>
      </c>
      <c r="J14" s="39" t="inlineStr">
        <is>
          <t>Mejoré 4 minutos en la subida</t>
        </is>
      </c>
      <c r="K14" s="22">
        <f>IF(E14="","",IF(E14=MAX($E$7:$E$46),"Más larga",IF(H14=MAX($H$7:$H$46),"Más rápida",IF(G14=MAX($G$7:$G$46),"Más desnivel",""))))</f>
        <v/>
      </c>
      <c r="L14" s="45">
        <f>IF(B14="","",YEAR(B14))</f>
        <v/>
      </c>
      <c r="M14" s="45">
        <f>IF(B14="","",MONTH(B14))</f>
        <v/>
      </c>
    </row>
    <row r="15">
      <c r="B15" s="38" t="n">
        <v>45822</v>
      </c>
      <c r="C15" s="39" t="inlineStr">
        <is>
          <t>Circuito del valle</t>
        </is>
      </c>
      <c r="D15" s="40" t="inlineStr">
        <is>
          <t>Carretera</t>
        </is>
      </c>
      <c r="E15" s="41" t="n">
        <v>78.2</v>
      </c>
      <c r="F15" s="42" t="n">
        <v>0.1248403575989783</v>
      </c>
      <c r="G15" s="43" t="n">
        <v>910</v>
      </c>
      <c r="H15" s="44">
        <f>IF(OR(E15="",F15="",F15=0),"",E15/(F15*24))</f>
        <v/>
      </c>
      <c r="I15" s="44">
        <f>IF(OR(E15="",G15="",E15=0),"",G15/E15)</f>
        <v/>
      </c>
      <c r="J15" s="39" t="inlineStr">
        <is>
          <t>Con el grupo del sábado</t>
        </is>
      </c>
      <c r="K15" s="22">
        <f>IF(E15="","",IF(E15=MAX($E$7:$E$46),"Más larga",IF(H15=MAX($H$7:$H$46),"Más rápida",IF(G15=MAX($G$7:$G$46),"Más desnivel",""))))</f>
        <v/>
      </c>
      <c r="L15" s="45">
        <f>IF(B15="","",YEAR(B15))</f>
        <v/>
      </c>
      <c r="M15" s="45">
        <f>IF(B15="","",MONTH(B15))</f>
        <v/>
      </c>
    </row>
    <row r="16">
      <c r="B16" s="38" t="n">
        <v>45843</v>
      </c>
      <c r="C16" s="39" t="inlineStr">
        <is>
          <t>Rodillo en casa</t>
        </is>
      </c>
      <c r="D16" s="40" t="inlineStr">
        <is>
          <t>Rodillo</t>
        </is>
      </c>
      <c r="E16" s="41" t="n">
        <v>35</v>
      </c>
      <c r="F16" s="42" t="n">
        <v>0.04943502824858757</v>
      </c>
      <c r="G16" s="43" t="n">
        <v>0</v>
      </c>
      <c r="H16" s="44">
        <f>IF(OR(E16="",F16="",F16=0),"",E16/(F16*24))</f>
        <v/>
      </c>
      <c r="I16" s="44">
        <f>IF(OR(E16="",G16="",E16=0),"",G16/E16)</f>
        <v/>
      </c>
      <c r="J16" s="39" t="inlineStr">
        <is>
          <t>Día de calor</t>
        </is>
      </c>
      <c r="K16" s="22">
        <f>IF(E16="","",IF(E16=MAX($E$7:$E$46),"Más larga",IF(H16=MAX($H$7:$H$46),"Más rápida",IF(G16=MAX($G$7:$G$46),"Más desnivel",""))))</f>
        <v/>
      </c>
      <c r="L16" s="45">
        <f>IF(B16="","",YEAR(B16))</f>
        <v/>
      </c>
      <c r="M16" s="45">
        <f>IF(B16="","",MONTH(B16))</f>
        <v/>
      </c>
    </row>
    <row r="17">
      <c r="B17" s="38" t="n">
        <v>45857</v>
      </c>
      <c r="C17" s="39" t="inlineStr">
        <is>
          <t>Ruta de los pueblos</t>
        </is>
      </c>
      <c r="D17" s="40" t="inlineStr">
        <is>
          <t>Carretera</t>
        </is>
      </c>
      <c r="E17" s="41" t="n">
        <v>92.59999999999999</v>
      </c>
      <c r="F17" s="42" t="n">
        <v>0.1519028871391076</v>
      </c>
      <c r="G17" s="43" t="n">
        <v>1050</v>
      </c>
      <c r="H17" s="44">
        <f>IF(OR(E17="",F17="",F17=0),"",E17/(F17*24))</f>
        <v/>
      </c>
      <c r="I17" s="44">
        <f>IF(OR(E17="",G17="",E17=0),"",G17/E17)</f>
        <v/>
      </c>
      <c r="J17" s="39" t="inlineStr">
        <is>
          <t>Salida a las 7:30</t>
        </is>
      </c>
      <c r="K17" s="22">
        <f>IF(E17="","",IF(E17=MAX($E$7:$E$46),"Más larga",IF(H17=MAX($H$7:$H$46),"Más rápida",IF(G17=MAX($G$7:$G$46),"Más desnivel",""))))</f>
        <v/>
      </c>
      <c r="L17" s="45">
        <f>IF(B17="","",YEAR(B17))</f>
        <v/>
      </c>
      <c r="M17" s="45">
        <f>IF(B17="","",MONTH(B17))</f>
        <v/>
      </c>
    </row>
    <row r="18">
      <c r="B18" s="38" t="n">
        <v>45892</v>
      </c>
      <c r="C18" s="39" t="inlineStr">
        <is>
          <t>Senda del pinar</t>
        </is>
      </c>
      <c r="D18" s="40" t="inlineStr">
        <is>
          <t>MTB</t>
        </is>
      </c>
      <c r="E18" s="41" t="n">
        <v>33.1</v>
      </c>
      <c r="F18" s="42" t="n">
        <v>0.08409552845528456</v>
      </c>
      <c r="G18" s="43" t="n">
        <v>820</v>
      </c>
      <c r="H18" s="44">
        <f>IF(OR(E18="",F18="",F18=0),"",E18/(F18*24))</f>
        <v/>
      </c>
      <c r="I18" s="44">
        <f>IF(OR(E18="",G18="",E18=0),"",G18/E18)</f>
        <v/>
      </c>
      <c r="J18" s="39" t="n"/>
      <c r="K18" s="22">
        <f>IF(E18="","",IF(E18=MAX($E$7:$E$46),"Más larga",IF(H18=MAX($H$7:$H$46),"Más rápida",IF(G18=MAX($G$7:$G$46),"Más desnivel",""))))</f>
        <v/>
      </c>
      <c r="L18" s="45">
        <f>IF(B18="","",YEAR(B18))</f>
        <v/>
      </c>
      <c r="M18" s="45">
        <f>IF(B18="","",MONTH(B18))</f>
        <v/>
      </c>
    </row>
    <row r="19">
      <c r="B19" s="38" t="n">
        <v>45913</v>
      </c>
      <c r="C19" s="39" t="inlineStr">
        <is>
          <t>Circuito del valle</t>
        </is>
      </c>
      <c r="D19" s="40" t="inlineStr">
        <is>
          <t>Carretera</t>
        </is>
      </c>
      <c r="E19" s="41" t="n">
        <v>81.40000000000001</v>
      </c>
      <c r="F19" s="42" t="n">
        <v>0.1260842627013631</v>
      </c>
      <c r="G19" s="43" t="n">
        <v>935</v>
      </c>
      <c r="H19" s="44">
        <f>IF(OR(E19="",F19="",F19=0),"",E19/(F19*24))</f>
        <v/>
      </c>
      <c r="I19" s="44">
        <f>IF(OR(E19="",G19="",E19=0),"",G19/E19)</f>
        <v/>
      </c>
      <c r="J19" s="39" t="n"/>
      <c r="K19" s="22">
        <f>IF(E19="","",IF(E19=MAX($E$7:$E$46),"Más larga",IF(H19=MAX($H$7:$H$46),"Más rápida",IF(G19=MAX($G$7:$G$46),"Más desnivel",""))))</f>
        <v/>
      </c>
      <c r="L19" s="45">
        <f>IF(B19="","",YEAR(B19))</f>
        <v/>
      </c>
      <c r="M19" s="45">
        <f>IF(B19="","",MONTH(B19))</f>
        <v/>
      </c>
    </row>
    <row r="20">
      <c r="B20" s="38" t="n">
        <v>45928</v>
      </c>
      <c r="C20" s="39" t="inlineStr">
        <is>
          <t>Ruta de los pueblos</t>
        </is>
      </c>
      <c r="D20" s="40" t="inlineStr">
        <is>
          <t>Carretera</t>
        </is>
      </c>
      <c r="E20" s="41" t="n">
        <v>95.3</v>
      </c>
      <c r="F20" s="42" t="n">
        <v>0.1533140283140283</v>
      </c>
      <c r="G20" s="43" t="n">
        <v>1085</v>
      </c>
      <c r="H20" s="44">
        <f>IF(OR(E20="",F20="",F20=0),"",E20/(F20*24))</f>
        <v/>
      </c>
      <c r="I20" s="44">
        <f>IF(OR(E20="",G20="",E20=0),"",G20/E20)</f>
        <v/>
      </c>
      <c r="J20" s="39" t="inlineStr">
        <is>
          <t>Salida más larga del año</t>
        </is>
      </c>
      <c r="K20" s="22">
        <f>IF(E20="","",IF(E20=MAX($E$7:$E$46),"Más larga",IF(H20=MAX($H$7:$H$46),"Más rápida",IF(G20=MAX($G$7:$G$46),"Más desnivel",""))))</f>
        <v/>
      </c>
      <c r="L20" s="45">
        <f>IF(B20="","",YEAR(B20))</f>
        <v/>
      </c>
      <c r="M20" s="45">
        <f>IF(B20="","",MONTH(B20))</f>
        <v/>
      </c>
    </row>
    <row r="21">
      <c r="B21" s="38" t="n"/>
      <c r="C21" s="39" t="n"/>
      <c r="D21" s="40" t="n"/>
      <c r="E21" s="41" t="n"/>
      <c r="F21" s="42" t="n"/>
      <c r="G21" s="43" t="n"/>
      <c r="H21" s="44">
        <f>IF(OR(E21="",F21="",F21=0),"",E21/(F21*24))</f>
        <v/>
      </c>
      <c r="I21" s="44">
        <f>IF(OR(E21="",G21="",E21=0),"",G21/E21)</f>
        <v/>
      </c>
      <c r="J21" s="39" t="n"/>
      <c r="K21" s="22">
        <f>IF(E21="","",IF(E21=MAX($E$7:$E$46),"Más larga",IF(H21=MAX($H$7:$H$46),"Más rápida",IF(G21=MAX($G$7:$G$46),"Más desnivel",""))))</f>
        <v/>
      </c>
      <c r="L21" s="45">
        <f>IF(B21="","",YEAR(B21))</f>
        <v/>
      </c>
      <c r="M21" s="45">
        <f>IF(B21="","",MONTH(B21))</f>
        <v/>
      </c>
    </row>
    <row r="22">
      <c r="B22" s="38" t="n"/>
      <c r="C22" s="39" t="n"/>
      <c r="D22" s="40" t="n"/>
      <c r="E22" s="41" t="n"/>
      <c r="F22" s="42" t="n"/>
      <c r="G22" s="43" t="n"/>
      <c r="H22" s="44">
        <f>IF(OR(E22="",F22="",F22=0),"",E22/(F22*24))</f>
        <v/>
      </c>
      <c r="I22" s="44">
        <f>IF(OR(E22="",G22="",E22=0),"",G22/E22)</f>
        <v/>
      </c>
      <c r="J22" s="39" t="n"/>
      <c r="K22" s="22">
        <f>IF(E22="","",IF(E22=MAX($E$7:$E$46),"Más larga",IF(H22=MAX($H$7:$H$46),"Más rápida",IF(G22=MAX($G$7:$G$46),"Más desnivel",""))))</f>
        <v/>
      </c>
      <c r="L22" s="45">
        <f>IF(B22="","",YEAR(B22))</f>
        <v/>
      </c>
      <c r="M22" s="45">
        <f>IF(B22="","",MONTH(B22))</f>
        <v/>
      </c>
    </row>
    <row r="23">
      <c r="B23" s="38" t="n"/>
      <c r="C23" s="39" t="n"/>
      <c r="D23" s="40" t="n"/>
      <c r="E23" s="41" t="n"/>
      <c r="F23" s="42" t="n"/>
      <c r="G23" s="43" t="n"/>
      <c r="H23" s="44">
        <f>IF(OR(E23="",F23="",F23=0),"",E23/(F23*24))</f>
        <v/>
      </c>
      <c r="I23" s="44">
        <f>IF(OR(E23="",G23="",E23=0),"",G23/E23)</f>
        <v/>
      </c>
      <c r="J23" s="39" t="n"/>
      <c r="K23" s="22">
        <f>IF(E23="","",IF(E23=MAX($E$7:$E$46),"Más larga",IF(H23=MAX($H$7:$H$46),"Más rápida",IF(G23=MAX($G$7:$G$46),"Más desnivel",""))))</f>
        <v/>
      </c>
      <c r="L23" s="45">
        <f>IF(B23="","",YEAR(B23))</f>
        <v/>
      </c>
      <c r="M23" s="45">
        <f>IF(B23="","",MONTH(B23))</f>
        <v/>
      </c>
    </row>
    <row r="24">
      <c r="B24" s="38" t="n"/>
      <c r="C24" s="39" t="n"/>
      <c r="D24" s="40" t="n"/>
      <c r="E24" s="41" t="n"/>
      <c r="F24" s="42" t="n"/>
      <c r="G24" s="43" t="n"/>
      <c r="H24" s="44">
        <f>IF(OR(E24="",F24="",F24=0),"",E24/(F24*24))</f>
        <v/>
      </c>
      <c r="I24" s="44">
        <f>IF(OR(E24="",G24="",E24=0),"",G24/E24)</f>
        <v/>
      </c>
      <c r="J24" s="39" t="n"/>
      <c r="K24" s="22">
        <f>IF(E24="","",IF(E24=MAX($E$7:$E$46),"Más larga",IF(H24=MAX($H$7:$H$46),"Más rápida",IF(G24=MAX($G$7:$G$46),"Más desnivel",""))))</f>
        <v/>
      </c>
      <c r="L24" s="45">
        <f>IF(B24="","",YEAR(B24))</f>
        <v/>
      </c>
      <c r="M24" s="45">
        <f>IF(B24="","",MONTH(B24))</f>
        <v/>
      </c>
    </row>
    <row r="25">
      <c r="B25" s="38" t="n"/>
      <c r="C25" s="39" t="n"/>
      <c r="D25" s="40" t="n"/>
      <c r="E25" s="41" t="n"/>
      <c r="F25" s="42" t="n"/>
      <c r="G25" s="43" t="n"/>
      <c r="H25" s="44">
        <f>IF(OR(E25="",F25="",F25=0),"",E25/(F25*24))</f>
        <v/>
      </c>
      <c r="I25" s="44">
        <f>IF(OR(E25="",G25="",E25=0),"",G25/E25)</f>
        <v/>
      </c>
      <c r="J25" s="39" t="n"/>
      <c r="K25" s="22">
        <f>IF(E25="","",IF(E25=MAX($E$7:$E$46),"Más larga",IF(H25=MAX($H$7:$H$46),"Más rápida",IF(G25=MAX($G$7:$G$46),"Más desnivel",""))))</f>
        <v/>
      </c>
      <c r="L25" s="45">
        <f>IF(B25="","",YEAR(B25))</f>
        <v/>
      </c>
      <c r="M25" s="45">
        <f>IF(B25="","",MONTH(B25))</f>
        <v/>
      </c>
    </row>
    <row r="26">
      <c r="B26" s="38" t="n"/>
      <c r="C26" s="39" t="n"/>
      <c r="D26" s="40" t="n"/>
      <c r="E26" s="41" t="n"/>
      <c r="F26" s="42" t="n"/>
      <c r="G26" s="43" t="n"/>
      <c r="H26" s="44">
        <f>IF(OR(E26="",F26="",F26=0),"",E26/(F26*24))</f>
        <v/>
      </c>
      <c r="I26" s="44">
        <f>IF(OR(E26="",G26="",E26=0),"",G26/E26)</f>
        <v/>
      </c>
      <c r="J26" s="39" t="n"/>
      <c r="K26" s="22">
        <f>IF(E26="","",IF(E26=MAX($E$7:$E$46),"Más larga",IF(H26=MAX($H$7:$H$46),"Más rápida",IF(G26=MAX($G$7:$G$46),"Más desnivel",""))))</f>
        <v/>
      </c>
      <c r="L26" s="45">
        <f>IF(B26="","",YEAR(B26))</f>
        <v/>
      </c>
      <c r="M26" s="45">
        <f>IF(B26="","",MONTH(B26))</f>
        <v/>
      </c>
    </row>
    <row r="27">
      <c r="B27" s="38" t="n"/>
      <c r="C27" s="39" t="n"/>
      <c r="D27" s="40" t="n"/>
      <c r="E27" s="41" t="n"/>
      <c r="F27" s="42" t="n"/>
      <c r="G27" s="43" t="n"/>
      <c r="H27" s="44">
        <f>IF(OR(E27="",F27="",F27=0),"",E27/(F27*24))</f>
        <v/>
      </c>
      <c r="I27" s="44">
        <f>IF(OR(E27="",G27="",E27=0),"",G27/E27)</f>
        <v/>
      </c>
      <c r="J27" s="39" t="n"/>
      <c r="K27" s="22">
        <f>IF(E27="","",IF(E27=MAX($E$7:$E$46),"Más larga",IF(H27=MAX($H$7:$H$46),"Más rápida",IF(G27=MAX($G$7:$G$46),"Más desnivel",""))))</f>
        <v/>
      </c>
      <c r="L27" s="45">
        <f>IF(B27="","",YEAR(B27))</f>
        <v/>
      </c>
      <c r="M27" s="45">
        <f>IF(B27="","",MONTH(B27))</f>
        <v/>
      </c>
    </row>
    <row r="28">
      <c r="B28" s="38" t="n"/>
      <c r="C28" s="39" t="n"/>
      <c r="D28" s="40" t="n"/>
      <c r="E28" s="41" t="n"/>
      <c r="F28" s="42" t="n"/>
      <c r="G28" s="43" t="n"/>
      <c r="H28" s="44">
        <f>IF(OR(E28="",F28="",F28=0),"",E28/(F28*24))</f>
        <v/>
      </c>
      <c r="I28" s="44">
        <f>IF(OR(E28="",G28="",E28=0),"",G28/E28)</f>
        <v/>
      </c>
      <c r="J28" s="39" t="n"/>
      <c r="K28" s="22">
        <f>IF(E28="","",IF(E28=MAX($E$7:$E$46),"Más larga",IF(H28=MAX($H$7:$H$46),"Más rápida",IF(G28=MAX($G$7:$G$46),"Más desnivel",""))))</f>
        <v/>
      </c>
      <c r="L28" s="45">
        <f>IF(B28="","",YEAR(B28))</f>
        <v/>
      </c>
      <c r="M28" s="45">
        <f>IF(B28="","",MONTH(B28))</f>
        <v/>
      </c>
    </row>
    <row r="29">
      <c r="B29" s="38" t="n"/>
      <c r="C29" s="39" t="n"/>
      <c r="D29" s="40" t="n"/>
      <c r="E29" s="41" t="n"/>
      <c r="F29" s="42" t="n"/>
      <c r="G29" s="43" t="n"/>
      <c r="H29" s="44">
        <f>IF(OR(E29="",F29="",F29=0),"",E29/(F29*24))</f>
        <v/>
      </c>
      <c r="I29" s="44">
        <f>IF(OR(E29="",G29="",E29=0),"",G29/E29)</f>
        <v/>
      </c>
      <c r="J29" s="39" t="n"/>
      <c r="K29" s="22">
        <f>IF(E29="","",IF(E29=MAX($E$7:$E$46),"Más larga",IF(H29=MAX($H$7:$H$46),"Más rápida",IF(G29=MAX($G$7:$G$46),"Más desnivel",""))))</f>
        <v/>
      </c>
      <c r="L29" s="45">
        <f>IF(B29="","",YEAR(B29))</f>
        <v/>
      </c>
      <c r="M29" s="45">
        <f>IF(B29="","",MONTH(B29))</f>
        <v/>
      </c>
    </row>
    <row r="30">
      <c r="B30" s="38" t="n"/>
      <c r="C30" s="39" t="n"/>
      <c r="D30" s="40" t="n"/>
      <c r="E30" s="41" t="n"/>
      <c r="F30" s="42" t="n"/>
      <c r="G30" s="43" t="n"/>
      <c r="H30" s="44">
        <f>IF(OR(E30="",F30="",F30=0),"",E30/(F30*24))</f>
        <v/>
      </c>
      <c r="I30" s="44">
        <f>IF(OR(E30="",G30="",E30=0),"",G30/E30)</f>
        <v/>
      </c>
      <c r="J30" s="39" t="n"/>
      <c r="K30" s="22">
        <f>IF(E30="","",IF(E30=MAX($E$7:$E$46),"Más larga",IF(H30=MAX($H$7:$H$46),"Más rápida",IF(G30=MAX($G$7:$G$46),"Más desnivel",""))))</f>
        <v/>
      </c>
      <c r="L30" s="45">
        <f>IF(B30="","",YEAR(B30))</f>
        <v/>
      </c>
      <c r="M30" s="45">
        <f>IF(B30="","",MONTH(B30))</f>
        <v/>
      </c>
    </row>
    <row r="31">
      <c r="B31" s="38" t="n"/>
      <c r="C31" s="39" t="n"/>
      <c r="D31" s="40" t="n"/>
      <c r="E31" s="41" t="n"/>
      <c r="F31" s="42" t="n"/>
      <c r="G31" s="43" t="n"/>
      <c r="H31" s="44">
        <f>IF(OR(E31="",F31="",F31=0),"",E31/(F31*24))</f>
        <v/>
      </c>
      <c r="I31" s="44">
        <f>IF(OR(E31="",G31="",E31=0),"",G31/E31)</f>
        <v/>
      </c>
      <c r="J31" s="39" t="n"/>
      <c r="K31" s="22">
        <f>IF(E31="","",IF(E31=MAX($E$7:$E$46),"Más larga",IF(H31=MAX($H$7:$H$46),"Más rápida",IF(G31=MAX($G$7:$G$46),"Más desnivel",""))))</f>
        <v/>
      </c>
      <c r="L31" s="45">
        <f>IF(B31="","",YEAR(B31))</f>
        <v/>
      </c>
      <c r="M31" s="45">
        <f>IF(B31="","",MONTH(B31))</f>
        <v/>
      </c>
    </row>
    <row r="32">
      <c r="B32" s="38" t="n"/>
      <c r="C32" s="39" t="n"/>
      <c r="D32" s="40" t="n"/>
      <c r="E32" s="41" t="n"/>
      <c r="F32" s="42" t="n"/>
      <c r="G32" s="43" t="n"/>
      <c r="H32" s="44">
        <f>IF(OR(E32="",F32="",F32=0),"",E32/(F32*24))</f>
        <v/>
      </c>
      <c r="I32" s="44">
        <f>IF(OR(E32="",G32="",E32=0),"",G32/E32)</f>
        <v/>
      </c>
      <c r="J32" s="39" t="n"/>
      <c r="K32" s="22">
        <f>IF(E32="","",IF(E32=MAX($E$7:$E$46),"Más larga",IF(H32=MAX($H$7:$H$46),"Más rápida",IF(G32=MAX($G$7:$G$46),"Más desnivel",""))))</f>
        <v/>
      </c>
      <c r="L32" s="45">
        <f>IF(B32="","",YEAR(B32))</f>
        <v/>
      </c>
      <c r="M32" s="45">
        <f>IF(B32="","",MONTH(B32))</f>
        <v/>
      </c>
    </row>
    <row r="33">
      <c r="B33" s="38" t="n"/>
      <c r="C33" s="39" t="n"/>
      <c r="D33" s="40" t="n"/>
      <c r="E33" s="41" t="n"/>
      <c r="F33" s="42" t="n"/>
      <c r="G33" s="43" t="n"/>
      <c r="H33" s="44">
        <f>IF(OR(E33="",F33="",F33=0),"",E33/(F33*24))</f>
        <v/>
      </c>
      <c r="I33" s="44">
        <f>IF(OR(E33="",G33="",E33=0),"",G33/E33)</f>
        <v/>
      </c>
      <c r="J33" s="39" t="n"/>
      <c r="K33" s="22">
        <f>IF(E33="","",IF(E33=MAX($E$7:$E$46),"Más larga",IF(H33=MAX($H$7:$H$46),"Más rápida",IF(G33=MAX($G$7:$G$46),"Más desnivel",""))))</f>
        <v/>
      </c>
      <c r="L33" s="45">
        <f>IF(B33="","",YEAR(B33))</f>
        <v/>
      </c>
      <c r="M33" s="45">
        <f>IF(B33="","",MONTH(B33))</f>
        <v/>
      </c>
    </row>
    <row r="34">
      <c r="B34" s="38" t="n"/>
      <c r="C34" s="39" t="n"/>
      <c r="D34" s="40" t="n"/>
      <c r="E34" s="41" t="n"/>
      <c r="F34" s="42" t="n"/>
      <c r="G34" s="43" t="n"/>
      <c r="H34" s="44">
        <f>IF(OR(E34="",F34="",F34=0),"",E34/(F34*24))</f>
        <v/>
      </c>
      <c r="I34" s="44">
        <f>IF(OR(E34="",G34="",E34=0),"",G34/E34)</f>
        <v/>
      </c>
      <c r="J34" s="39" t="n"/>
      <c r="K34" s="22">
        <f>IF(E34="","",IF(E34=MAX($E$7:$E$46),"Más larga",IF(H34=MAX($H$7:$H$46),"Más rápida",IF(G34=MAX($G$7:$G$46),"Más desnivel",""))))</f>
        <v/>
      </c>
      <c r="L34" s="45">
        <f>IF(B34="","",YEAR(B34))</f>
        <v/>
      </c>
      <c r="M34" s="45">
        <f>IF(B34="","",MONTH(B34))</f>
        <v/>
      </c>
    </row>
    <row r="35">
      <c r="B35" s="38" t="n"/>
      <c r="C35" s="39" t="n"/>
      <c r="D35" s="40" t="n"/>
      <c r="E35" s="41" t="n"/>
      <c r="F35" s="42" t="n"/>
      <c r="G35" s="43" t="n"/>
      <c r="H35" s="44">
        <f>IF(OR(E35="",F35="",F35=0),"",E35/(F35*24))</f>
        <v/>
      </c>
      <c r="I35" s="44">
        <f>IF(OR(E35="",G35="",E35=0),"",G35/E35)</f>
        <v/>
      </c>
      <c r="J35" s="39" t="n"/>
      <c r="K35" s="22">
        <f>IF(E35="","",IF(E35=MAX($E$7:$E$46),"Más larga",IF(H35=MAX($H$7:$H$46),"Más rápida",IF(G35=MAX($G$7:$G$46),"Más desnivel",""))))</f>
        <v/>
      </c>
      <c r="L35" s="45">
        <f>IF(B35="","",YEAR(B35))</f>
        <v/>
      </c>
      <c r="M35" s="45">
        <f>IF(B35="","",MONTH(B35))</f>
        <v/>
      </c>
    </row>
    <row r="36">
      <c r="B36" s="38" t="n"/>
      <c r="C36" s="39" t="n"/>
      <c r="D36" s="40" t="n"/>
      <c r="E36" s="41" t="n"/>
      <c r="F36" s="42" t="n"/>
      <c r="G36" s="43" t="n"/>
      <c r="H36" s="44">
        <f>IF(OR(E36="",F36="",F36=0),"",E36/(F36*24))</f>
        <v/>
      </c>
      <c r="I36" s="44">
        <f>IF(OR(E36="",G36="",E36=0),"",G36/E36)</f>
        <v/>
      </c>
      <c r="J36" s="39" t="n"/>
      <c r="K36" s="22">
        <f>IF(E36="","",IF(E36=MAX($E$7:$E$46),"Más larga",IF(H36=MAX($H$7:$H$46),"Más rápida",IF(G36=MAX($G$7:$G$46),"Más desnivel",""))))</f>
        <v/>
      </c>
      <c r="L36" s="45">
        <f>IF(B36="","",YEAR(B36))</f>
        <v/>
      </c>
      <c r="M36" s="45">
        <f>IF(B36="","",MONTH(B36))</f>
        <v/>
      </c>
    </row>
    <row r="37">
      <c r="B37" s="38" t="n"/>
      <c r="C37" s="39" t="n"/>
      <c r="D37" s="40" t="n"/>
      <c r="E37" s="41" t="n"/>
      <c r="F37" s="42" t="n"/>
      <c r="G37" s="43" t="n"/>
      <c r="H37" s="44">
        <f>IF(OR(E37="",F37="",F37=0),"",E37/(F37*24))</f>
        <v/>
      </c>
      <c r="I37" s="44">
        <f>IF(OR(E37="",G37="",E37=0),"",G37/E37)</f>
        <v/>
      </c>
      <c r="J37" s="39" t="n"/>
      <c r="K37" s="22">
        <f>IF(E37="","",IF(E37=MAX($E$7:$E$46),"Más larga",IF(H37=MAX($H$7:$H$46),"Más rápida",IF(G37=MAX($G$7:$G$46),"Más desnivel",""))))</f>
        <v/>
      </c>
      <c r="L37" s="45">
        <f>IF(B37="","",YEAR(B37))</f>
        <v/>
      </c>
      <c r="M37" s="45">
        <f>IF(B37="","",MONTH(B37))</f>
        <v/>
      </c>
    </row>
    <row r="38">
      <c r="B38" s="38" t="n"/>
      <c r="C38" s="39" t="n"/>
      <c r="D38" s="40" t="n"/>
      <c r="E38" s="41" t="n"/>
      <c r="F38" s="42" t="n"/>
      <c r="G38" s="43" t="n"/>
      <c r="H38" s="44">
        <f>IF(OR(E38="",F38="",F38=0),"",E38/(F38*24))</f>
        <v/>
      </c>
      <c r="I38" s="44">
        <f>IF(OR(E38="",G38="",E38=0),"",G38/E38)</f>
        <v/>
      </c>
      <c r="J38" s="39" t="n"/>
      <c r="K38" s="22">
        <f>IF(E38="","",IF(E38=MAX($E$7:$E$46),"Más larga",IF(H38=MAX($H$7:$H$46),"Más rápida",IF(G38=MAX($G$7:$G$46),"Más desnivel",""))))</f>
        <v/>
      </c>
      <c r="L38" s="45">
        <f>IF(B38="","",YEAR(B38))</f>
        <v/>
      </c>
      <c r="M38" s="45">
        <f>IF(B38="","",MONTH(B38))</f>
        <v/>
      </c>
    </row>
    <row r="39">
      <c r="B39" s="38" t="n"/>
      <c r="C39" s="39" t="n"/>
      <c r="D39" s="40" t="n"/>
      <c r="E39" s="41" t="n"/>
      <c r="F39" s="42" t="n"/>
      <c r="G39" s="43" t="n"/>
      <c r="H39" s="44">
        <f>IF(OR(E39="",F39="",F39=0),"",E39/(F39*24))</f>
        <v/>
      </c>
      <c r="I39" s="44">
        <f>IF(OR(E39="",G39="",E39=0),"",G39/E39)</f>
        <v/>
      </c>
      <c r="J39" s="39" t="n"/>
      <c r="K39" s="22">
        <f>IF(E39="","",IF(E39=MAX($E$7:$E$46),"Más larga",IF(H39=MAX($H$7:$H$46),"Más rápida",IF(G39=MAX($G$7:$G$46),"Más desnivel",""))))</f>
        <v/>
      </c>
      <c r="L39" s="45">
        <f>IF(B39="","",YEAR(B39))</f>
        <v/>
      </c>
      <c r="M39" s="45">
        <f>IF(B39="","",MONTH(B39))</f>
        <v/>
      </c>
    </row>
    <row r="40">
      <c r="B40" s="38" t="n"/>
      <c r="C40" s="39" t="n"/>
      <c r="D40" s="40" t="n"/>
      <c r="E40" s="41" t="n"/>
      <c r="F40" s="42" t="n"/>
      <c r="G40" s="43" t="n"/>
      <c r="H40" s="44">
        <f>IF(OR(E40="",F40="",F40=0),"",E40/(F40*24))</f>
        <v/>
      </c>
      <c r="I40" s="44">
        <f>IF(OR(E40="",G40="",E40=0),"",G40/E40)</f>
        <v/>
      </c>
      <c r="J40" s="39" t="n"/>
      <c r="K40" s="22">
        <f>IF(E40="","",IF(E40=MAX($E$7:$E$46),"Más larga",IF(H40=MAX($H$7:$H$46),"Más rápida",IF(G40=MAX($G$7:$G$46),"Más desnivel",""))))</f>
        <v/>
      </c>
      <c r="L40" s="45">
        <f>IF(B40="","",YEAR(B40))</f>
        <v/>
      </c>
      <c r="M40" s="45">
        <f>IF(B40="","",MONTH(B40))</f>
        <v/>
      </c>
    </row>
    <row r="41">
      <c r="B41" s="38" t="n"/>
      <c r="C41" s="39" t="n"/>
      <c r="D41" s="40" t="n"/>
      <c r="E41" s="41" t="n"/>
      <c r="F41" s="42" t="n"/>
      <c r="G41" s="43" t="n"/>
      <c r="H41" s="44">
        <f>IF(OR(E41="",F41="",F41=0),"",E41/(F41*24))</f>
        <v/>
      </c>
      <c r="I41" s="44">
        <f>IF(OR(E41="",G41="",E41=0),"",G41/E41)</f>
        <v/>
      </c>
      <c r="J41" s="39" t="n"/>
      <c r="K41" s="22">
        <f>IF(E41="","",IF(E41=MAX($E$7:$E$46),"Más larga",IF(H41=MAX($H$7:$H$46),"Más rápida",IF(G41=MAX($G$7:$G$46),"Más desnivel",""))))</f>
        <v/>
      </c>
      <c r="L41" s="45">
        <f>IF(B41="","",YEAR(B41))</f>
        <v/>
      </c>
      <c r="M41" s="45">
        <f>IF(B41="","",MONTH(B41))</f>
        <v/>
      </c>
    </row>
    <row r="42">
      <c r="B42" s="38" t="n"/>
      <c r="C42" s="39" t="n"/>
      <c r="D42" s="40" t="n"/>
      <c r="E42" s="41" t="n"/>
      <c r="F42" s="42" t="n"/>
      <c r="G42" s="43" t="n"/>
      <c r="H42" s="44">
        <f>IF(OR(E42="",F42="",F42=0),"",E42/(F42*24))</f>
        <v/>
      </c>
      <c r="I42" s="44">
        <f>IF(OR(E42="",G42="",E42=0),"",G42/E42)</f>
        <v/>
      </c>
      <c r="J42" s="39" t="n"/>
      <c r="K42" s="22">
        <f>IF(E42="","",IF(E42=MAX($E$7:$E$46),"Más larga",IF(H42=MAX($H$7:$H$46),"Más rápida",IF(G42=MAX($G$7:$G$46),"Más desnivel",""))))</f>
        <v/>
      </c>
      <c r="L42" s="45">
        <f>IF(B42="","",YEAR(B42))</f>
        <v/>
      </c>
      <c r="M42" s="45">
        <f>IF(B42="","",MONTH(B42))</f>
        <v/>
      </c>
    </row>
    <row r="43">
      <c r="B43" s="38" t="n"/>
      <c r="C43" s="39" t="n"/>
      <c r="D43" s="40" t="n"/>
      <c r="E43" s="41" t="n"/>
      <c r="F43" s="42" t="n"/>
      <c r="G43" s="43" t="n"/>
      <c r="H43" s="44">
        <f>IF(OR(E43="",F43="",F43=0),"",E43/(F43*24))</f>
        <v/>
      </c>
      <c r="I43" s="44">
        <f>IF(OR(E43="",G43="",E43=0),"",G43/E43)</f>
        <v/>
      </c>
      <c r="J43" s="39" t="n"/>
      <c r="K43" s="22">
        <f>IF(E43="","",IF(E43=MAX($E$7:$E$46),"Más larga",IF(H43=MAX($H$7:$H$46),"Más rápida",IF(G43=MAX($G$7:$G$46),"Más desnivel",""))))</f>
        <v/>
      </c>
      <c r="L43" s="45">
        <f>IF(B43="","",YEAR(B43))</f>
        <v/>
      </c>
      <c r="M43" s="45">
        <f>IF(B43="","",MONTH(B43))</f>
        <v/>
      </c>
    </row>
    <row r="44">
      <c r="B44" s="38" t="n"/>
      <c r="C44" s="39" t="n"/>
      <c r="D44" s="40" t="n"/>
      <c r="E44" s="41" t="n"/>
      <c r="F44" s="42" t="n"/>
      <c r="G44" s="43" t="n"/>
      <c r="H44" s="44">
        <f>IF(OR(E44="",F44="",F44=0),"",E44/(F44*24))</f>
        <v/>
      </c>
      <c r="I44" s="44">
        <f>IF(OR(E44="",G44="",E44=0),"",G44/E44)</f>
        <v/>
      </c>
      <c r="J44" s="39" t="n"/>
      <c r="K44" s="22">
        <f>IF(E44="","",IF(E44=MAX($E$7:$E$46),"Más larga",IF(H44=MAX($H$7:$H$46),"Más rápida",IF(G44=MAX($G$7:$G$46),"Más desnivel",""))))</f>
        <v/>
      </c>
      <c r="L44" s="45">
        <f>IF(B44="","",YEAR(B44))</f>
        <v/>
      </c>
      <c r="M44" s="45">
        <f>IF(B44="","",MONTH(B44))</f>
        <v/>
      </c>
    </row>
    <row r="45">
      <c r="B45" s="38" t="n"/>
      <c r="C45" s="39" t="n"/>
      <c r="D45" s="40" t="n"/>
      <c r="E45" s="41" t="n"/>
      <c r="F45" s="42" t="n"/>
      <c r="G45" s="43" t="n"/>
      <c r="H45" s="44">
        <f>IF(OR(E45="",F45="",F45=0),"",E45/(F45*24))</f>
        <v/>
      </c>
      <c r="I45" s="44">
        <f>IF(OR(E45="",G45="",E45=0),"",G45/E45)</f>
        <v/>
      </c>
      <c r="J45" s="39" t="n"/>
      <c r="K45" s="22">
        <f>IF(E45="","",IF(E45=MAX($E$7:$E$46),"Más larga",IF(H45=MAX($H$7:$H$46),"Más rápida",IF(G45=MAX($G$7:$G$46),"Más desnivel",""))))</f>
        <v/>
      </c>
      <c r="L45" s="45">
        <f>IF(B45="","",YEAR(B45))</f>
        <v/>
      </c>
      <c r="M45" s="45">
        <f>IF(B45="","",MONTH(B45))</f>
        <v/>
      </c>
    </row>
    <row r="46">
      <c r="B46" s="38" t="n"/>
      <c r="C46" s="39" t="n"/>
      <c r="D46" s="40" t="n"/>
      <c r="E46" s="41" t="n"/>
      <c r="F46" s="42" t="n"/>
      <c r="G46" s="43" t="n"/>
      <c r="H46" s="44">
        <f>IF(OR(E46="",F46="",F46=0),"",E46/(F46*24))</f>
        <v/>
      </c>
      <c r="I46" s="44">
        <f>IF(OR(E46="",G46="",E46=0),"",G46/E46)</f>
        <v/>
      </c>
      <c r="J46" s="39" t="n"/>
      <c r="K46" s="22">
        <f>IF(E46="","",IF(E46=MAX($E$7:$E$46),"Más larga",IF(H46=MAX($H$7:$H$46),"Más rápida",IF(G46=MAX($G$7:$G$46),"Más desnivel",""))))</f>
        <v/>
      </c>
      <c r="L46" s="45">
        <f>IF(B46="","",YEAR(B46))</f>
        <v/>
      </c>
      <c r="M46" s="45">
        <f>IF(B46="","",MONTH(B46))</f>
        <v/>
      </c>
    </row>
    <row r="48">
      <c r="B48" s="7" t="inlineStr">
        <is>
          <t>En verde, las salidas con velocidad media por encima de tu media global. Hay 40 filas preparadas; si necesitas más, desprotege la hoja y copia la última fila.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K7:K46">
    <cfRule type="cellIs" priority="1" operator="equal" dxfId="0">
      <formula>"Más larga"</formula>
    </cfRule>
    <cfRule type="cellIs" priority="2" operator="equal" dxfId="1">
      <formula>"Más rápida"</formula>
    </cfRule>
    <cfRule type="cellIs" priority="3" operator="equal" dxfId="2">
      <formula>"Más desnivel"</formula>
    </cfRule>
  </conditionalFormatting>
  <conditionalFormatting sqref="E7:E46">
    <cfRule type="dataBar" priority="4">
      <dataBar>
        <cfvo type="num" val="0"/>
        <cfvo type="max"/>
        <color rgb="0010B981"/>
      </dataBar>
    </cfRule>
  </conditionalFormatting>
  <conditionalFormatting sqref="H7:H46">
    <cfRule type="expression" priority="5" dxfId="0">
      <formula>AND(ISNUMBER(H7),H7&gt;AVERAGE($H$7:$H$46))</formula>
    </cfRule>
  </conditionalFormatting>
  <dataValidations count="3">
    <dataValidation sqref="D7:D46" showDropDown="0" showInputMessage="0" showErrorMessage="0" allowBlank="1" type="list">
      <formula1>=Listas!$A$2:$A$6</formula1>
    </dataValidation>
    <dataValidation sqref="B7:B46" showDropDown="0" showInputMessage="0" showErrorMessage="0" allowBlank="1" errorTitle="Fecha no válida" error="Introduce una fecha válida (dd/mm/aaaa)." type="date" operator="greaterThanOrEqual">
      <formula1>36526</formula1>
    </dataValidation>
    <dataValidation sqref="E7:E46 F7:F46 G7:G46" showDropDown="0" showInputMessage="0" showErrorMessage="0" allowBlank="1" errorTitle="Valor no válido" error="Introduce un número mayor o igual que 0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L21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0" customWidth="1" min="2" max="2"/>
    <col width="10" customWidth="1" min="3" max="3"/>
    <col width="12" customWidth="1" min="4" max="4"/>
    <col width="12" customWidth="1" min="5" max="5"/>
    <col width="11" customWidth="1" min="6" max="6"/>
    <col width="11" customWidth="1" min="7" max="7"/>
    <col width="12" customWidth="1" min="8" max="8"/>
    <col width="12" customWidth="1" min="9" max="9"/>
    <col width="12" customWidth="1" min="10" max="10"/>
    <col width="13" customWidth="1" min="11" max="11"/>
    <col width="13" customWidth="1" min="12" max="12"/>
  </cols>
  <sheetData>
    <row r="2" ht="34" customHeight="1">
      <c r="B2" s="1" t="inlineStr">
        <is>
          <t>Totales por mes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Km, tiempo y desnivel de cada mes del año elegido en el Panel, con comparación con el año anterior y con tu objetivo.</t>
        </is>
      </c>
    </row>
    <row r="4">
      <c r="B4" s="4" t="inlineStr">
        <is>
          <t>Año:</t>
        </is>
      </c>
      <c r="C4" s="25">
        <f>Panel!C4</f>
        <v/>
      </c>
      <c r="D4" s="4" t="inlineStr">
        <is>
          <t>Año anterior:</t>
        </is>
      </c>
      <c r="E4" s="25">
        <f>Panel!C4-1</f>
        <v/>
      </c>
    </row>
    <row r="6" ht="36" customHeight="1">
      <c r="B6" s="17" t="inlineStr">
        <is>
          <t>Mes</t>
        </is>
      </c>
      <c r="C6" s="17" t="inlineStr">
        <is>
          <t>Salidas</t>
        </is>
      </c>
      <c r="D6" s="17" t="inlineStr">
        <is>
          <t>Km del año</t>
        </is>
      </c>
      <c r="E6" s="17" t="inlineStr">
        <is>
          <t>Km año anterior</t>
        </is>
      </c>
      <c r="F6" s="17" t="inlineStr">
        <is>
          <t>Var. km</t>
        </is>
      </c>
      <c r="G6" s="17" t="inlineStr">
        <is>
          <t>Horas</t>
        </is>
      </c>
      <c r="H6" s="17" t="inlineStr">
        <is>
          <t>Desnivel + (m)</t>
        </is>
      </c>
      <c r="I6" s="17" t="inlineStr">
        <is>
          <t>Vel. media (km/h)</t>
        </is>
      </c>
      <c r="J6" s="17" t="inlineStr">
        <is>
          <t>Km por salida</t>
        </is>
      </c>
      <c r="K6" s="17" t="inlineStr">
        <is>
          <t>Km acumulados</t>
        </is>
      </c>
      <c r="L6" s="17" t="inlineStr">
        <is>
          <t>Objetivo acumulado</t>
        </is>
      </c>
    </row>
    <row r="7">
      <c r="B7" s="46" t="inlineStr">
        <is>
          <t>Ene</t>
        </is>
      </c>
      <c r="C7" s="26">
        <f>COUNTIFS(Salidas!$L$7:$L$46,$C$4,Salidas!$M$7:$M$46,ROWS($B$7:$B7))</f>
        <v/>
      </c>
      <c r="D7" s="27">
        <f>SUMIFS(Salidas!$E$7:$E$46,Salidas!$L$7:$L$46,$C$4,Salidas!$M$7:$M$46,ROWS($B$7:$B7))</f>
        <v/>
      </c>
      <c r="E7" s="27">
        <f>SUMIFS(Salidas!$E$7:$E$46,Salidas!$L$7:$L$46,$E$4,Salidas!$M$7:$M$46,ROWS($B$7:$B7))</f>
        <v/>
      </c>
      <c r="F7" s="32">
        <f>IF(OR(D7=0,E7=0),"",D7/E7-1)</f>
        <v/>
      </c>
      <c r="G7" s="28">
        <f>SUMIFS(Salidas!$F$7:$F$46,Salidas!$L$7:$L$46,$C$4,Salidas!$M$7:$M$46,ROWS($B$7:$B7))</f>
        <v/>
      </c>
      <c r="H7" s="29">
        <f>SUMIFS(Salidas!$G$7:$G$46,Salidas!$L$7:$L$46,$C$4,Salidas!$M$7:$M$46,ROWS($B$7:$B7))</f>
        <v/>
      </c>
      <c r="I7" s="30">
        <f>IF(G7=0,"",D7/(G7*24))</f>
        <v/>
      </c>
      <c r="J7" s="30">
        <f>IF(C7=0,"",D7/C7)</f>
        <v/>
      </c>
      <c r="K7" s="27">
        <f>SUM($D$7:D7)</f>
        <v/>
      </c>
      <c r="L7" s="27">
        <f>Panel!$G$4/12*ROWS($B$7:$B7)</f>
        <v/>
      </c>
    </row>
    <row r="8">
      <c r="B8" s="46" t="inlineStr">
        <is>
          <t>Feb</t>
        </is>
      </c>
      <c r="C8" s="26">
        <f>COUNTIFS(Salidas!$L$7:$L$46,$C$4,Salidas!$M$7:$M$46,ROWS($B$7:$B8))</f>
        <v/>
      </c>
      <c r="D8" s="27">
        <f>SUMIFS(Salidas!$E$7:$E$46,Salidas!$L$7:$L$46,$C$4,Salidas!$M$7:$M$46,ROWS($B$7:$B8))</f>
        <v/>
      </c>
      <c r="E8" s="27">
        <f>SUMIFS(Salidas!$E$7:$E$46,Salidas!$L$7:$L$46,$E$4,Salidas!$M$7:$M$46,ROWS($B$7:$B8))</f>
        <v/>
      </c>
      <c r="F8" s="32">
        <f>IF(OR(D8=0,E8=0),"",D8/E8-1)</f>
        <v/>
      </c>
      <c r="G8" s="28">
        <f>SUMIFS(Salidas!$F$7:$F$46,Salidas!$L$7:$L$46,$C$4,Salidas!$M$7:$M$46,ROWS($B$7:$B8))</f>
        <v/>
      </c>
      <c r="H8" s="29">
        <f>SUMIFS(Salidas!$G$7:$G$46,Salidas!$L$7:$L$46,$C$4,Salidas!$M$7:$M$46,ROWS($B$7:$B8))</f>
        <v/>
      </c>
      <c r="I8" s="30">
        <f>IF(G8=0,"",D8/(G8*24))</f>
        <v/>
      </c>
      <c r="J8" s="30">
        <f>IF(C8=0,"",D8/C8)</f>
        <v/>
      </c>
      <c r="K8" s="27">
        <f>SUM($D$7:D8)</f>
        <v/>
      </c>
      <c r="L8" s="27">
        <f>Panel!$G$4/12*ROWS($B$7:$B8)</f>
        <v/>
      </c>
    </row>
    <row r="9">
      <c r="B9" s="46" t="inlineStr">
        <is>
          <t>Mar</t>
        </is>
      </c>
      <c r="C9" s="26">
        <f>COUNTIFS(Salidas!$L$7:$L$46,$C$4,Salidas!$M$7:$M$46,ROWS($B$7:$B9))</f>
        <v/>
      </c>
      <c r="D9" s="27">
        <f>SUMIFS(Salidas!$E$7:$E$46,Salidas!$L$7:$L$46,$C$4,Salidas!$M$7:$M$46,ROWS($B$7:$B9))</f>
        <v/>
      </c>
      <c r="E9" s="27">
        <f>SUMIFS(Salidas!$E$7:$E$46,Salidas!$L$7:$L$46,$E$4,Salidas!$M$7:$M$46,ROWS($B$7:$B9))</f>
        <v/>
      </c>
      <c r="F9" s="32">
        <f>IF(OR(D9=0,E9=0),"",D9/E9-1)</f>
        <v/>
      </c>
      <c r="G9" s="28">
        <f>SUMIFS(Salidas!$F$7:$F$46,Salidas!$L$7:$L$46,$C$4,Salidas!$M$7:$M$46,ROWS($B$7:$B9))</f>
        <v/>
      </c>
      <c r="H9" s="29">
        <f>SUMIFS(Salidas!$G$7:$G$46,Salidas!$L$7:$L$46,$C$4,Salidas!$M$7:$M$46,ROWS($B$7:$B9))</f>
        <v/>
      </c>
      <c r="I9" s="30">
        <f>IF(G9=0,"",D9/(G9*24))</f>
        <v/>
      </c>
      <c r="J9" s="30">
        <f>IF(C9=0,"",D9/C9)</f>
        <v/>
      </c>
      <c r="K9" s="27">
        <f>SUM($D$7:D9)</f>
        <v/>
      </c>
      <c r="L9" s="27">
        <f>Panel!$G$4/12*ROWS($B$7:$B9)</f>
        <v/>
      </c>
    </row>
    <row r="10">
      <c r="B10" s="46" t="inlineStr">
        <is>
          <t>Abr</t>
        </is>
      </c>
      <c r="C10" s="26">
        <f>COUNTIFS(Salidas!$L$7:$L$46,$C$4,Salidas!$M$7:$M$46,ROWS($B$7:$B10))</f>
        <v/>
      </c>
      <c r="D10" s="27">
        <f>SUMIFS(Salidas!$E$7:$E$46,Salidas!$L$7:$L$46,$C$4,Salidas!$M$7:$M$46,ROWS($B$7:$B10))</f>
        <v/>
      </c>
      <c r="E10" s="27">
        <f>SUMIFS(Salidas!$E$7:$E$46,Salidas!$L$7:$L$46,$E$4,Salidas!$M$7:$M$46,ROWS($B$7:$B10))</f>
        <v/>
      </c>
      <c r="F10" s="32">
        <f>IF(OR(D10=0,E10=0),"",D10/E10-1)</f>
        <v/>
      </c>
      <c r="G10" s="28">
        <f>SUMIFS(Salidas!$F$7:$F$46,Salidas!$L$7:$L$46,$C$4,Salidas!$M$7:$M$46,ROWS($B$7:$B10))</f>
        <v/>
      </c>
      <c r="H10" s="29">
        <f>SUMIFS(Salidas!$G$7:$G$46,Salidas!$L$7:$L$46,$C$4,Salidas!$M$7:$M$46,ROWS($B$7:$B10))</f>
        <v/>
      </c>
      <c r="I10" s="30">
        <f>IF(G10=0,"",D10/(G10*24))</f>
        <v/>
      </c>
      <c r="J10" s="30">
        <f>IF(C10=0,"",D10/C10)</f>
        <v/>
      </c>
      <c r="K10" s="27">
        <f>SUM($D$7:D10)</f>
        <v/>
      </c>
      <c r="L10" s="27">
        <f>Panel!$G$4/12*ROWS($B$7:$B10)</f>
        <v/>
      </c>
    </row>
    <row r="11">
      <c r="B11" s="46" t="inlineStr">
        <is>
          <t>May</t>
        </is>
      </c>
      <c r="C11" s="26">
        <f>COUNTIFS(Salidas!$L$7:$L$46,$C$4,Salidas!$M$7:$M$46,ROWS($B$7:$B11))</f>
        <v/>
      </c>
      <c r="D11" s="27">
        <f>SUMIFS(Salidas!$E$7:$E$46,Salidas!$L$7:$L$46,$C$4,Salidas!$M$7:$M$46,ROWS($B$7:$B11))</f>
        <v/>
      </c>
      <c r="E11" s="27">
        <f>SUMIFS(Salidas!$E$7:$E$46,Salidas!$L$7:$L$46,$E$4,Salidas!$M$7:$M$46,ROWS($B$7:$B11))</f>
        <v/>
      </c>
      <c r="F11" s="32">
        <f>IF(OR(D11=0,E11=0),"",D11/E11-1)</f>
        <v/>
      </c>
      <c r="G11" s="28">
        <f>SUMIFS(Salidas!$F$7:$F$46,Salidas!$L$7:$L$46,$C$4,Salidas!$M$7:$M$46,ROWS($B$7:$B11))</f>
        <v/>
      </c>
      <c r="H11" s="29">
        <f>SUMIFS(Salidas!$G$7:$G$46,Salidas!$L$7:$L$46,$C$4,Salidas!$M$7:$M$46,ROWS($B$7:$B11))</f>
        <v/>
      </c>
      <c r="I11" s="30">
        <f>IF(G11=0,"",D11/(G11*24))</f>
        <v/>
      </c>
      <c r="J11" s="30">
        <f>IF(C11=0,"",D11/C11)</f>
        <v/>
      </c>
      <c r="K11" s="27">
        <f>SUM($D$7:D11)</f>
        <v/>
      </c>
      <c r="L11" s="27">
        <f>Panel!$G$4/12*ROWS($B$7:$B11)</f>
        <v/>
      </c>
    </row>
    <row r="12">
      <c r="B12" s="46" t="inlineStr">
        <is>
          <t>Jun</t>
        </is>
      </c>
      <c r="C12" s="26">
        <f>COUNTIFS(Salidas!$L$7:$L$46,$C$4,Salidas!$M$7:$M$46,ROWS($B$7:$B12))</f>
        <v/>
      </c>
      <c r="D12" s="27">
        <f>SUMIFS(Salidas!$E$7:$E$46,Salidas!$L$7:$L$46,$C$4,Salidas!$M$7:$M$46,ROWS($B$7:$B12))</f>
        <v/>
      </c>
      <c r="E12" s="27">
        <f>SUMIFS(Salidas!$E$7:$E$46,Salidas!$L$7:$L$46,$E$4,Salidas!$M$7:$M$46,ROWS($B$7:$B12))</f>
        <v/>
      </c>
      <c r="F12" s="32">
        <f>IF(OR(D12=0,E12=0),"",D12/E12-1)</f>
        <v/>
      </c>
      <c r="G12" s="28">
        <f>SUMIFS(Salidas!$F$7:$F$46,Salidas!$L$7:$L$46,$C$4,Salidas!$M$7:$M$46,ROWS($B$7:$B12))</f>
        <v/>
      </c>
      <c r="H12" s="29">
        <f>SUMIFS(Salidas!$G$7:$G$46,Salidas!$L$7:$L$46,$C$4,Salidas!$M$7:$M$46,ROWS($B$7:$B12))</f>
        <v/>
      </c>
      <c r="I12" s="30">
        <f>IF(G12=0,"",D12/(G12*24))</f>
        <v/>
      </c>
      <c r="J12" s="30">
        <f>IF(C12=0,"",D12/C12)</f>
        <v/>
      </c>
      <c r="K12" s="27">
        <f>SUM($D$7:D12)</f>
        <v/>
      </c>
      <c r="L12" s="27">
        <f>Panel!$G$4/12*ROWS($B$7:$B12)</f>
        <v/>
      </c>
    </row>
    <row r="13">
      <c r="B13" s="46" t="inlineStr">
        <is>
          <t>Jul</t>
        </is>
      </c>
      <c r="C13" s="26">
        <f>COUNTIFS(Salidas!$L$7:$L$46,$C$4,Salidas!$M$7:$M$46,ROWS($B$7:$B13))</f>
        <v/>
      </c>
      <c r="D13" s="27">
        <f>SUMIFS(Salidas!$E$7:$E$46,Salidas!$L$7:$L$46,$C$4,Salidas!$M$7:$M$46,ROWS($B$7:$B13))</f>
        <v/>
      </c>
      <c r="E13" s="27">
        <f>SUMIFS(Salidas!$E$7:$E$46,Salidas!$L$7:$L$46,$E$4,Salidas!$M$7:$M$46,ROWS($B$7:$B13))</f>
        <v/>
      </c>
      <c r="F13" s="32">
        <f>IF(OR(D13=0,E13=0),"",D13/E13-1)</f>
        <v/>
      </c>
      <c r="G13" s="28">
        <f>SUMIFS(Salidas!$F$7:$F$46,Salidas!$L$7:$L$46,$C$4,Salidas!$M$7:$M$46,ROWS($B$7:$B13))</f>
        <v/>
      </c>
      <c r="H13" s="29">
        <f>SUMIFS(Salidas!$G$7:$G$46,Salidas!$L$7:$L$46,$C$4,Salidas!$M$7:$M$46,ROWS($B$7:$B13))</f>
        <v/>
      </c>
      <c r="I13" s="30">
        <f>IF(G13=0,"",D13/(G13*24))</f>
        <v/>
      </c>
      <c r="J13" s="30">
        <f>IF(C13=0,"",D13/C13)</f>
        <v/>
      </c>
      <c r="K13" s="27">
        <f>SUM($D$7:D13)</f>
        <v/>
      </c>
      <c r="L13" s="27">
        <f>Panel!$G$4/12*ROWS($B$7:$B13)</f>
        <v/>
      </c>
    </row>
    <row r="14">
      <c r="B14" s="46" t="inlineStr">
        <is>
          <t>Ago</t>
        </is>
      </c>
      <c r="C14" s="26">
        <f>COUNTIFS(Salidas!$L$7:$L$46,$C$4,Salidas!$M$7:$M$46,ROWS($B$7:$B14))</f>
        <v/>
      </c>
      <c r="D14" s="27">
        <f>SUMIFS(Salidas!$E$7:$E$46,Salidas!$L$7:$L$46,$C$4,Salidas!$M$7:$M$46,ROWS($B$7:$B14))</f>
        <v/>
      </c>
      <c r="E14" s="27">
        <f>SUMIFS(Salidas!$E$7:$E$46,Salidas!$L$7:$L$46,$E$4,Salidas!$M$7:$M$46,ROWS($B$7:$B14))</f>
        <v/>
      </c>
      <c r="F14" s="32">
        <f>IF(OR(D14=0,E14=0),"",D14/E14-1)</f>
        <v/>
      </c>
      <c r="G14" s="28">
        <f>SUMIFS(Salidas!$F$7:$F$46,Salidas!$L$7:$L$46,$C$4,Salidas!$M$7:$M$46,ROWS($B$7:$B14))</f>
        <v/>
      </c>
      <c r="H14" s="29">
        <f>SUMIFS(Salidas!$G$7:$G$46,Salidas!$L$7:$L$46,$C$4,Salidas!$M$7:$M$46,ROWS($B$7:$B14))</f>
        <v/>
      </c>
      <c r="I14" s="30">
        <f>IF(G14=0,"",D14/(G14*24))</f>
        <v/>
      </c>
      <c r="J14" s="30">
        <f>IF(C14=0,"",D14/C14)</f>
        <v/>
      </c>
      <c r="K14" s="27">
        <f>SUM($D$7:D14)</f>
        <v/>
      </c>
      <c r="L14" s="27">
        <f>Panel!$G$4/12*ROWS($B$7:$B14)</f>
        <v/>
      </c>
    </row>
    <row r="15">
      <c r="B15" s="46" t="inlineStr">
        <is>
          <t>Sep</t>
        </is>
      </c>
      <c r="C15" s="26">
        <f>COUNTIFS(Salidas!$L$7:$L$46,$C$4,Salidas!$M$7:$M$46,ROWS($B$7:$B15))</f>
        <v/>
      </c>
      <c r="D15" s="27">
        <f>SUMIFS(Salidas!$E$7:$E$46,Salidas!$L$7:$L$46,$C$4,Salidas!$M$7:$M$46,ROWS($B$7:$B15))</f>
        <v/>
      </c>
      <c r="E15" s="27">
        <f>SUMIFS(Salidas!$E$7:$E$46,Salidas!$L$7:$L$46,$E$4,Salidas!$M$7:$M$46,ROWS($B$7:$B15))</f>
        <v/>
      </c>
      <c r="F15" s="32">
        <f>IF(OR(D15=0,E15=0),"",D15/E15-1)</f>
        <v/>
      </c>
      <c r="G15" s="28">
        <f>SUMIFS(Salidas!$F$7:$F$46,Salidas!$L$7:$L$46,$C$4,Salidas!$M$7:$M$46,ROWS($B$7:$B15))</f>
        <v/>
      </c>
      <c r="H15" s="29">
        <f>SUMIFS(Salidas!$G$7:$G$46,Salidas!$L$7:$L$46,$C$4,Salidas!$M$7:$M$46,ROWS($B$7:$B15))</f>
        <v/>
      </c>
      <c r="I15" s="30">
        <f>IF(G15=0,"",D15/(G15*24))</f>
        <v/>
      </c>
      <c r="J15" s="30">
        <f>IF(C15=0,"",D15/C15)</f>
        <v/>
      </c>
      <c r="K15" s="27">
        <f>SUM($D$7:D15)</f>
        <v/>
      </c>
      <c r="L15" s="27">
        <f>Panel!$G$4/12*ROWS($B$7:$B15)</f>
        <v/>
      </c>
    </row>
    <row r="16">
      <c r="B16" s="46" t="inlineStr">
        <is>
          <t>Oct</t>
        </is>
      </c>
      <c r="C16" s="26">
        <f>COUNTIFS(Salidas!$L$7:$L$46,$C$4,Salidas!$M$7:$M$46,ROWS($B$7:$B16))</f>
        <v/>
      </c>
      <c r="D16" s="27">
        <f>SUMIFS(Salidas!$E$7:$E$46,Salidas!$L$7:$L$46,$C$4,Salidas!$M$7:$M$46,ROWS($B$7:$B16))</f>
        <v/>
      </c>
      <c r="E16" s="27">
        <f>SUMIFS(Salidas!$E$7:$E$46,Salidas!$L$7:$L$46,$E$4,Salidas!$M$7:$M$46,ROWS($B$7:$B16))</f>
        <v/>
      </c>
      <c r="F16" s="32">
        <f>IF(OR(D16=0,E16=0),"",D16/E16-1)</f>
        <v/>
      </c>
      <c r="G16" s="28">
        <f>SUMIFS(Salidas!$F$7:$F$46,Salidas!$L$7:$L$46,$C$4,Salidas!$M$7:$M$46,ROWS($B$7:$B16))</f>
        <v/>
      </c>
      <c r="H16" s="29">
        <f>SUMIFS(Salidas!$G$7:$G$46,Salidas!$L$7:$L$46,$C$4,Salidas!$M$7:$M$46,ROWS($B$7:$B16))</f>
        <v/>
      </c>
      <c r="I16" s="30">
        <f>IF(G16=0,"",D16/(G16*24))</f>
        <v/>
      </c>
      <c r="J16" s="30">
        <f>IF(C16=0,"",D16/C16)</f>
        <v/>
      </c>
      <c r="K16" s="27">
        <f>SUM($D$7:D16)</f>
        <v/>
      </c>
      <c r="L16" s="27">
        <f>Panel!$G$4/12*ROWS($B$7:$B16)</f>
        <v/>
      </c>
    </row>
    <row r="17">
      <c r="B17" s="46" t="inlineStr">
        <is>
          <t>Nov</t>
        </is>
      </c>
      <c r="C17" s="26">
        <f>COUNTIFS(Salidas!$L$7:$L$46,$C$4,Salidas!$M$7:$M$46,ROWS($B$7:$B17))</f>
        <v/>
      </c>
      <c r="D17" s="27">
        <f>SUMIFS(Salidas!$E$7:$E$46,Salidas!$L$7:$L$46,$C$4,Salidas!$M$7:$M$46,ROWS($B$7:$B17))</f>
        <v/>
      </c>
      <c r="E17" s="27">
        <f>SUMIFS(Salidas!$E$7:$E$46,Salidas!$L$7:$L$46,$E$4,Salidas!$M$7:$M$46,ROWS($B$7:$B17))</f>
        <v/>
      </c>
      <c r="F17" s="32">
        <f>IF(OR(D17=0,E17=0),"",D17/E17-1)</f>
        <v/>
      </c>
      <c r="G17" s="28">
        <f>SUMIFS(Salidas!$F$7:$F$46,Salidas!$L$7:$L$46,$C$4,Salidas!$M$7:$M$46,ROWS($B$7:$B17))</f>
        <v/>
      </c>
      <c r="H17" s="29">
        <f>SUMIFS(Salidas!$G$7:$G$46,Salidas!$L$7:$L$46,$C$4,Salidas!$M$7:$M$46,ROWS($B$7:$B17))</f>
        <v/>
      </c>
      <c r="I17" s="30">
        <f>IF(G17=0,"",D17/(G17*24))</f>
        <v/>
      </c>
      <c r="J17" s="30">
        <f>IF(C17=0,"",D17/C17)</f>
        <v/>
      </c>
      <c r="K17" s="27">
        <f>SUM($D$7:D17)</f>
        <v/>
      </c>
      <c r="L17" s="27">
        <f>Panel!$G$4/12*ROWS($B$7:$B17)</f>
        <v/>
      </c>
    </row>
    <row r="18">
      <c r="B18" s="46" t="inlineStr">
        <is>
          <t>Dic</t>
        </is>
      </c>
      <c r="C18" s="26">
        <f>COUNTIFS(Salidas!$L$7:$L$46,$C$4,Salidas!$M$7:$M$46,ROWS($B$7:$B18))</f>
        <v/>
      </c>
      <c r="D18" s="27">
        <f>SUMIFS(Salidas!$E$7:$E$46,Salidas!$L$7:$L$46,$C$4,Salidas!$M$7:$M$46,ROWS($B$7:$B18))</f>
        <v/>
      </c>
      <c r="E18" s="27">
        <f>SUMIFS(Salidas!$E$7:$E$46,Salidas!$L$7:$L$46,$E$4,Salidas!$M$7:$M$46,ROWS($B$7:$B18))</f>
        <v/>
      </c>
      <c r="F18" s="32">
        <f>IF(OR(D18=0,E18=0),"",D18/E18-1)</f>
        <v/>
      </c>
      <c r="G18" s="28">
        <f>SUMIFS(Salidas!$F$7:$F$46,Salidas!$L$7:$L$46,$C$4,Salidas!$M$7:$M$46,ROWS($B$7:$B18))</f>
        <v/>
      </c>
      <c r="H18" s="29">
        <f>SUMIFS(Salidas!$G$7:$G$46,Salidas!$L$7:$L$46,$C$4,Salidas!$M$7:$M$46,ROWS($B$7:$B18))</f>
        <v/>
      </c>
      <c r="I18" s="30">
        <f>IF(G18=0,"",D18/(G18*24))</f>
        <v/>
      </c>
      <c r="J18" s="30">
        <f>IF(C18=0,"",D18/C18)</f>
        <v/>
      </c>
      <c r="K18" s="27">
        <f>SUM($D$7:D18)</f>
        <v/>
      </c>
      <c r="L18" s="27">
        <f>Panel!$G$4/12*ROWS($B$7:$B18)</f>
        <v/>
      </c>
    </row>
    <row r="19">
      <c r="B19" s="47" t="inlineStr">
        <is>
          <t>Total</t>
        </is>
      </c>
      <c r="C19" s="34">
        <f>SUM(C7:C18)</f>
        <v/>
      </c>
      <c r="D19" s="35">
        <f>SUM(D7:D18)</f>
        <v/>
      </c>
      <c r="E19" s="35">
        <f>SUM(E7:E18)</f>
        <v/>
      </c>
      <c r="F19" s="37">
        <f>IF(OR(D19=0,E19=0),"",D19/E19-1)</f>
        <v/>
      </c>
      <c r="G19" s="36">
        <f>SUM(G7:G18)</f>
        <v/>
      </c>
      <c r="H19" s="48">
        <f>SUM(H7:H18)</f>
        <v/>
      </c>
      <c r="I19" s="49">
        <f>IF(G19=0,"",D19/(G19*24))</f>
        <v/>
      </c>
      <c r="J19" s="49">
        <f>IF(C19=0,"",D19/C19)</f>
        <v/>
      </c>
      <c r="K19" s="50" t="n"/>
      <c r="L19" s="50" t="n"/>
    </row>
    <row r="21">
      <c r="B21" s="7" t="inlineStr">
        <is>
          <t>Verde en «Var. km» = has rodado más que el mismo mes del año anterior. Verde en «Km acumulados» = vas por delante del ritmo necesario para tu objetivo anual.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D7:D18">
    <cfRule type="dataBar" priority="1">
      <dataBar>
        <cfvo type="num" val="0"/>
        <cfvo type="max"/>
        <color rgb="0010B981"/>
      </dataBar>
    </cfRule>
  </conditionalFormatting>
  <conditionalFormatting sqref="F7:F19">
    <cfRule type="expression" priority="2" dxfId="0">
      <formula>AND(ISNUMBER(F7),F7&gt;0)</formula>
    </cfRule>
    <cfRule type="expression" priority="3" dxfId="2">
      <formula>AND(ISNUMBER(F7),F7&lt;0)</formula>
    </cfRule>
  </conditionalFormatting>
  <conditionalFormatting sqref="K7:K18">
    <cfRule type="expression" priority="4" dxfId="0">
      <formula>AND($D$19&gt;0,K7&gt;=L7)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</row>
    <row r="2">
      <c r="A2" t="inlineStr">
        <is>
          <t>Carretera</t>
        </is>
      </c>
    </row>
    <row r="3">
      <c r="A3" t="inlineStr">
        <is>
          <t>MTB</t>
        </is>
      </c>
    </row>
    <row r="4">
      <c r="A4" t="inlineStr">
        <is>
          <t>Gravel</t>
        </is>
      </c>
    </row>
    <row r="5">
      <c r="A5" t="inlineStr">
        <is>
          <t>Urbana</t>
        </is>
      </c>
    </row>
    <row r="6">
      <c r="A6" t="inlineStr">
        <is>
          <t>Rodillo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salidas en bici</t>
        </is>
      </c>
    </row>
    <row r="3">
      <c r="B3" s="3" t="inlineStr">
        <is>
          <t>Plantilla gratuita de Plantillas de Cálculo · plantillasdecalculo.com</t>
        </is>
      </c>
    </row>
    <row r="5">
      <c r="B5" s="16" t="inlineStr">
        <is>
          <t>CÓMO USARLA</t>
        </is>
      </c>
    </row>
    <row r="6" ht="30" customHeight="1">
      <c r="B6" s="51" t="inlineStr">
        <is>
          <t>1.  Abre la hoja «Salidas»: cada fila es una salida. Sustituye los datos de ejemplo (ficticios) por los tuyos; las filas vacías hasta la 46 ya tienen sus fórmulas.</t>
        </is>
      </c>
    </row>
    <row r="7" ht="30" customHeight="1">
      <c r="B7" s="51" t="inlineStr">
        <is>
          <t>2.  Rellena las celdas crema: fecha, ruta, tipo (desplegable), distancia en km, tiempo como h:mm (por ejemplo 2:10), desnivel positivo en metros y notas si quieres.</t>
        </is>
      </c>
    </row>
    <row r="8" ht="30" customHeight="1">
      <c r="B8" s="51" t="inlineStr">
        <is>
          <t>3.  Las columnas verdes calculan solas la velocidad media (km ÷ horas), el desnivel por km y marcan la salida más larga, más rápida o con más desnivel.</t>
        </is>
      </c>
    </row>
    <row r="9" ht="30" customHeight="1">
      <c r="B9" s="51" t="inlineStr">
        <is>
          <t>4.  Ve a «Panel» y elige el año a analizar y tu objetivo anual de km. Los KPI, las tablas y los gráficos se recalculan al instante.</t>
        </is>
      </c>
    </row>
    <row r="10" ht="30" customHeight="1">
      <c r="B10" s="51" t="inlineStr">
        <is>
          <t>5.  Consulta en «Mensual» los km, horas, desnivel y velocidad de cada mes, comparados con el año anterior y con el ritmo necesario para cumplir tu objetivo.</t>
        </is>
      </c>
    </row>
    <row r="11" ht="30" customHeight="1">
      <c r="B11" s="51" t="inlineStr">
        <is>
          <t>6.  En el Panel, revisa «Mejores salidas» para ver tus récords personales (con fecha, ruta y tipo) y «Reparto por tipo» para ver cuánto ruedas en carretera, MTB, gravel, etc.</t>
        </is>
      </c>
    </row>
    <row r="12" ht="30" customHeight="1">
      <c r="B12" s="51" t="inlineStr">
        <is>
          <t>7.  Para añadir un tipo de salida distinto, muestra la hoja oculta «Listas» (clic derecho en una pestaña &gt; Mostrar) y edita la lista; el Panel usa esos nombres.</t>
        </is>
      </c>
    </row>
    <row r="13" ht="30" customHeight="1">
      <c r="B13" s="51" t="inlineStr">
        <is>
          <t>8.  Si superas las 40 filas, desprotege «Salidas» (Revisar &gt; Desproteger hoja, sin contraseña), copia la última fila hacia abajo y amplía los rangos de las fórmulas.</t>
        </is>
      </c>
    </row>
    <row r="15">
      <c r="B15" s="16" t="inlineStr">
        <is>
          <t>CONSEJOS</t>
        </is>
      </c>
    </row>
    <row r="16" ht="30" customHeight="1">
      <c r="B16" s="51" t="inlineStr">
        <is>
          <t>•  Anota la salida el mismo día: el tiempo y el desnivel se recuerdan mal pasados unos días. Si usas ciclocomputador, copia los datos de su resumen.</t>
        </is>
      </c>
    </row>
    <row r="17" ht="30" customHeight="1">
      <c r="B17" s="51" t="inlineStr">
        <is>
          <t>•  Usa el tiempo en movimiento (sin paradas) para que la velocidad media sea comparable entre salidas; elige un criterio y mantenlo siempre.</t>
        </is>
      </c>
    </row>
    <row r="18" ht="30" customHeight="1">
      <c r="B18" s="51" t="inlineStr">
        <is>
          <t>•  Para el rodillo, pon desnivel 0: las velocidades en rodillo no son comparables con las de calle, por eso tienen su propio tipo.</t>
        </is>
      </c>
    </row>
    <row r="19" ht="18" customHeight="1">
      <c r="B19" s="51" t="inlineStr">
        <is>
          <t>•  Tu objetivo anual es un parámetro editable: la plantilla no fija ninguna cifra recomendada.</t>
        </is>
      </c>
    </row>
    <row r="20" ht="18" customHeight="1">
      <c r="B20" s="51" t="inlineStr">
        <is>
          <t>•  La hoja está protegida sin contraseña por si quieres añadir columnas.</t>
        </is>
      </c>
    </row>
    <row r="22">
      <c r="B22" s="7" t="inlineStr">
        <is>
          <t>Las celdas con fondo crema y texto azul son para rellenar; las verdes se calculan solas.</t>
        </is>
      </c>
    </row>
    <row r="24" ht="44" customHeight="1">
      <c r="B24" s="52" t="inlineStr">
        <is>
          <t>Plantilla de registro y organización de tus salidas. No sustituye el consejo de un entrenador ni de un profesional sanitario, y no prescribe planes de entrenamiento. Los datos de ejemplo son ficticios.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2026-10-02T13:10:53Z</dcterms:created>
  <dcterms:modified xmlns:dcterms="http://purl.org/dc/terms/" xmlns:xsi="http://www.w3.org/2001/XMLSchema-instance" xsi:type="dcterms:W3CDTF">2026-10-02T13:10:53Z</dcterms:modified>
</cp:coreProperties>
</file>