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Ciclos" sheetId="2" state="visible" r:id="rId2"/>
    <sheet xmlns:r="http://schemas.openxmlformats.org/officeDocument/2006/relationships" name="Diario" sheetId="3" state="visible" r:id="rId3"/>
    <sheet xmlns:r="http://schemas.openxmlformats.org/officeDocument/2006/relationships" name="Listas" sheetId="4" state="hidden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0.0"/>
    <numFmt numFmtId="167" formatCode="+0.0;-0.0;0.0"/>
    <numFmt numFmtId="168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047857"/>
      <sz val="10"/>
    </font>
    <font>
      <name val="Arial"/>
      <b val="1"/>
      <color rgb="0092400E"/>
      <sz val="10"/>
    </font>
    <font>
      <name val="Arial"/>
      <color rgb="00111827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1" fontId="6" fillId="5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8" fillId="6" borderId="0" applyAlignment="1" pivotButton="0" quotePrefix="0" xfId="0">
      <alignment horizontal="center" vertical="center" wrapText="1"/>
    </xf>
    <xf numFmtId="1" fontId="9" fillId="6" borderId="0" applyAlignment="1" pivotButton="0" quotePrefix="0" xfId="0">
      <alignment horizontal="center" vertical="center"/>
    </xf>
    <xf numFmtId="166" fontId="9" fillId="6" borderId="0" applyAlignment="1" pivotButton="0" quotePrefix="0" xfId="0">
      <alignment horizontal="center" vertical="center"/>
    </xf>
    <xf numFmtId="165" fontId="9" fillId="6" borderId="0" applyAlignment="1" pivotButton="0" quotePrefix="0" xfId="0">
      <alignment horizontal="center" vertical="center"/>
    </xf>
    <xf numFmtId="0" fontId="9" fillId="6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165" fontId="11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 indent="1"/>
    </xf>
    <xf numFmtId="165" fontId="7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168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" fontId="4" fillId="3" borderId="1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5" fontId="6" fillId="5" borderId="1" applyAlignment="1" applyProtection="1" pivotButton="0" quotePrefix="0" xfId="0">
      <alignment horizontal="center" vertical="center"/>
      <protection locked="0" hidden="0"/>
    </xf>
    <xf numFmtId="167" fontId="7" fillId="0" borderId="1" applyAlignment="1" pivotButton="0" quotePrefix="0" xfId="0">
      <alignment horizontal="center" vertical="center"/>
    </xf>
    <xf numFmtId="0" fontId="6" fillId="5" borderId="1" applyAlignment="1" applyProtection="1" pivotButton="0" quotePrefix="0" xfId="0">
      <alignment vertical="center" wrapText="1"/>
      <protection locked="0" hidden="0"/>
    </xf>
    <xf numFmtId="166" fontId="4" fillId="3" borderId="1" applyAlignment="1" pivotButton="0" quotePrefix="0" xfId="0">
      <alignment vertical="center"/>
    </xf>
    <xf numFmtId="0" fontId="6" fillId="5" borderId="1" applyAlignment="1" applyProtection="1" pivotButton="0" quotePrefix="0" xfId="0">
      <alignment horizontal="center" vertical="center"/>
      <protection locked="0" hidden="0"/>
    </xf>
    <xf numFmtId="0" fontId="13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Duración de los últimos ciclos (días)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'Panel'!$B$23:$B$30</f>
            </numRef>
          </cat>
          <val>
            <numRef>
              <f>'Panel'!$D$23:$D$30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Síntomas anotados (días)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'Panel'!C33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'Panel'!$B$34:$B$41</f>
            </numRef>
          </cat>
          <val>
            <numRef>
              <f>'Panel'!$C$34:$C$41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49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49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3" customWidth="1" min="9" max="9"/>
  </cols>
  <sheetData>
    <row r="2" ht="34" customHeight="1">
      <c r="B2" s="1" t="inlineStr">
        <is>
          <t>Panel del ciclo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Tu registro de un vistazo: duración media, próximo periodo estimado (orientativo), síntomas más frecuentes y comparativa.</t>
        </is>
      </c>
    </row>
    <row r="5">
      <c r="B5" s="4" t="inlineStr">
        <is>
          <t>Ciclos para la media (últimos N):</t>
        </is>
      </c>
      <c r="C5" s="5" t="n">
        <v>6</v>
      </c>
      <c r="E5" s="6" t="inlineStr">
        <is>
          <t>Cambia estos tres valores a tu gusto; son parámetros de organización, no recomendaciones.</t>
        </is>
      </c>
    </row>
    <row r="6">
      <c r="B6" s="4" t="inlineStr">
        <is>
          <t>Margen de variación (días):</t>
        </is>
      </c>
      <c r="C6" s="5" t="n">
        <v>5</v>
      </c>
    </row>
    <row r="7">
      <c r="B7" s="4" t="inlineStr">
        <is>
          <t>Molestias altas a partir de (0-10):</t>
        </is>
      </c>
      <c r="C7" s="5" t="n">
        <v>7</v>
      </c>
    </row>
    <row r="10" ht="32" customHeight="1">
      <c r="B10" s="7" t="inlineStr">
        <is>
          <t>CICLOS REGISTRADOS</t>
        </is>
      </c>
      <c r="C10" s="7" t="inlineStr">
        <is>
          <t>DURACIÓN MEDIA DEL CICLO (días)</t>
        </is>
      </c>
      <c r="E10" s="7" t="inlineStr">
        <is>
          <t>DURACIÓN MEDIA DEL PERIODO (días)</t>
        </is>
      </c>
      <c r="G10" s="7" t="inlineStr">
        <is>
          <t>ÚLTIMO INICIO REGISTRADO</t>
        </is>
      </c>
    </row>
    <row r="11" ht="30" customHeight="1">
      <c r="B11" s="8">
        <f>COUNT(Ciclos!$E$8:$E$47)</f>
        <v/>
      </c>
      <c r="C11" s="9">
        <f>IF(B11=0,"",ROUND(AVERAGE(INDEX(Ciclos!$E$8:$E$47,MAX(1,B11-$C$5+1)):INDEX(Ciclos!$E$8:$E$47,B11)),1))</f>
        <v/>
      </c>
      <c r="E11" s="9">
        <f>IFERROR(ROUND(AVERAGE(Ciclos!$D$8:$D$47),1),"")</f>
        <v/>
      </c>
      <c r="G11" s="10">
        <f>IF(COUNT(Ciclos!$B$8:$B$47)=0,"",MAX(Ciclos!$B$8:$B$47))</f>
        <v/>
      </c>
    </row>
    <row r="13" ht="32" customHeight="1">
      <c r="B13" s="7" t="inlineStr">
        <is>
          <t>PRÓXIMO PERIODO (estimación orientativa)</t>
        </is>
      </c>
      <c r="C13" s="7" t="inlineStr">
        <is>
          <t>DÍAS HASTA ESA FECHA</t>
        </is>
      </c>
      <c r="E13" s="7" t="inlineStr">
        <is>
          <t>CICLO MÁS CORTO - MÁS LARGO (días)</t>
        </is>
      </c>
      <c r="G13" s="7" t="inlineStr">
        <is>
          <t>CICLOS FUERA DE TU MARGEN</t>
        </is>
      </c>
    </row>
    <row r="14" ht="30" customHeight="1">
      <c r="B14" s="10">
        <f>IF(OR(G11="",C11=""),"",G11+ROUND(C11,0))</f>
        <v/>
      </c>
      <c r="C14" s="8">
        <f>IF(B14="","",IF(B14&lt;TODAY(),"Fecha pasada",B14-TODAY()))</f>
        <v/>
      </c>
      <c r="E14" s="11">
        <f>IF(B11=0,"",MIN(Ciclos!$E$8:$E$47)&amp;" - "&amp;MAX(Ciclos!$E$8:$E$47))</f>
        <v/>
      </c>
      <c r="G14" s="8">
        <f>COUNTIF(Ciclos!$H$8:$H$47,"Fuera de tu margen")</f>
        <v/>
      </c>
    </row>
    <row r="16">
      <c r="B16" s="12" t="inlineStr">
        <is>
          <t>ESTIMACIÓN ORIENTATIVA DE LA FECHA</t>
        </is>
      </c>
    </row>
    <row r="17" ht="22" customHeight="1">
      <c r="B17" s="4" t="inlineStr">
        <is>
          <t>Fecha según tu media</t>
        </is>
      </c>
      <c r="C17" s="13">
        <f>B14</f>
        <v/>
      </c>
      <c r="D17" s="14" t="inlineStr">
        <is>
          <t>Aviso: es solo una media de tus ciclos anteriores. No es un método anticonceptivo, ni de fertilidad, ni un diagnóstico. Si tienes dolor intenso, retrasos o cambios llamativos, consulta con un profesional sanitario.</t>
        </is>
      </c>
    </row>
    <row r="18" ht="22" customHeight="1">
      <c r="B18" s="4" t="inlineStr">
        <is>
          <t>Con tu ciclo más corto</t>
        </is>
      </c>
      <c r="C18" s="15">
        <f>IF(OR(G11="",B11=0),"",G11+MIN(Ciclos!$E$8:$E$47))</f>
        <v/>
      </c>
    </row>
    <row r="19" ht="22" customHeight="1">
      <c r="B19" s="4" t="inlineStr">
        <is>
          <t>Con tu ciclo más largo</t>
        </is>
      </c>
      <c r="C19" s="15">
        <f>IF(OR(G11="",B11=0),"",G11+MAX(Ciclos!$E$8:$E$47))</f>
        <v/>
      </c>
    </row>
    <row r="21">
      <c r="B21" s="12" t="inlineStr">
        <is>
          <t>ÚLTIMOS 8 CICLOS</t>
        </is>
      </c>
    </row>
    <row r="22" ht="32" customHeight="1">
      <c r="B22" s="16" t="inlineStr">
        <is>
          <t>Ciclo</t>
        </is>
      </c>
      <c r="C22" s="16" t="inlineStr">
        <is>
          <t>Inicio</t>
        </is>
      </c>
      <c r="D22" s="16" t="inlineStr">
        <is>
          <t>Duración del ciclo (días)</t>
        </is>
      </c>
      <c r="E22" s="16" t="inlineStr">
        <is>
          <t>Duración del periodo (días)</t>
        </is>
      </c>
    </row>
    <row r="23">
      <c r="B23" s="17">
        <f>IF($B$11-7&lt;1,"","Ciclo "&amp;($B$11-7))</f>
        <v/>
      </c>
      <c r="C23" s="15">
        <f>IF($B$11-7&lt;1,"",INDEX(Ciclos!$B$8:$B$47,$B$11-7))</f>
        <v/>
      </c>
      <c r="D23" s="18">
        <f>IF($B$11-7&lt;1,"",INDEX(Ciclos!$E$8:$E$47,$B$11-7))</f>
        <v/>
      </c>
      <c r="E23" s="18">
        <f>IF($B$11-7&lt;1,"",INDEX(Ciclos!$D$8:$D$47,$B$11-7))</f>
        <v/>
      </c>
    </row>
    <row r="24">
      <c r="B24" s="17">
        <f>IF($B$11-6&lt;1,"","Ciclo "&amp;($B$11-6))</f>
        <v/>
      </c>
      <c r="C24" s="15">
        <f>IF($B$11-6&lt;1,"",INDEX(Ciclos!$B$8:$B$47,$B$11-6))</f>
        <v/>
      </c>
      <c r="D24" s="18">
        <f>IF($B$11-6&lt;1,"",INDEX(Ciclos!$E$8:$E$47,$B$11-6))</f>
        <v/>
      </c>
      <c r="E24" s="18">
        <f>IF($B$11-6&lt;1,"",INDEX(Ciclos!$D$8:$D$47,$B$11-6))</f>
        <v/>
      </c>
    </row>
    <row r="25">
      <c r="B25" s="17">
        <f>IF($B$11-5&lt;1,"","Ciclo "&amp;($B$11-5))</f>
        <v/>
      </c>
      <c r="C25" s="15">
        <f>IF($B$11-5&lt;1,"",INDEX(Ciclos!$B$8:$B$47,$B$11-5))</f>
        <v/>
      </c>
      <c r="D25" s="18">
        <f>IF($B$11-5&lt;1,"",INDEX(Ciclos!$E$8:$E$47,$B$11-5))</f>
        <v/>
      </c>
      <c r="E25" s="18">
        <f>IF($B$11-5&lt;1,"",INDEX(Ciclos!$D$8:$D$47,$B$11-5))</f>
        <v/>
      </c>
    </row>
    <row r="26">
      <c r="B26" s="17">
        <f>IF($B$11-4&lt;1,"","Ciclo "&amp;($B$11-4))</f>
        <v/>
      </c>
      <c r="C26" s="15">
        <f>IF($B$11-4&lt;1,"",INDEX(Ciclos!$B$8:$B$47,$B$11-4))</f>
        <v/>
      </c>
      <c r="D26" s="18">
        <f>IF($B$11-4&lt;1,"",INDEX(Ciclos!$E$8:$E$47,$B$11-4))</f>
        <v/>
      </c>
      <c r="E26" s="18">
        <f>IF($B$11-4&lt;1,"",INDEX(Ciclos!$D$8:$D$47,$B$11-4))</f>
        <v/>
      </c>
    </row>
    <row r="27">
      <c r="B27" s="17">
        <f>IF($B$11-3&lt;1,"","Ciclo "&amp;($B$11-3))</f>
        <v/>
      </c>
      <c r="C27" s="15">
        <f>IF($B$11-3&lt;1,"",INDEX(Ciclos!$B$8:$B$47,$B$11-3))</f>
        <v/>
      </c>
      <c r="D27" s="18">
        <f>IF($B$11-3&lt;1,"",INDEX(Ciclos!$E$8:$E$47,$B$11-3))</f>
        <v/>
      </c>
      <c r="E27" s="18">
        <f>IF($B$11-3&lt;1,"",INDEX(Ciclos!$D$8:$D$47,$B$11-3))</f>
        <v/>
      </c>
    </row>
    <row r="28">
      <c r="B28" s="17">
        <f>IF($B$11-2&lt;1,"","Ciclo "&amp;($B$11-2))</f>
        <v/>
      </c>
      <c r="C28" s="15">
        <f>IF($B$11-2&lt;1,"",INDEX(Ciclos!$B$8:$B$47,$B$11-2))</f>
        <v/>
      </c>
      <c r="D28" s="18">
        <f>IF($B$11-2&lt;1,"",INDEX(Ciclos!$E$8:$E$47,$B$11-2))</f>
        <v/>
      </c>
      <c r="E28" s="18">
        <f>IF($B$11-2&lt;1,"",INDEX(Ciclos!$D$8:$D$47,$B$11-2))</f>
        <v/>
      </c>
    </row>
    <row r="29">
      <c r="B29" s="17">
        <f>IF($B$11-1&lt;1,"","Ciclo "&amp;($B$11-1))</f>
        <v/>
      </c>
      <c r="C29" s="15">
        <f>IF($B$11-1&lt;1,"",INDEX(Ciclos!$B$8:$B$47,$B$11-1))</f>
        <v/>
      </c>
      <c r="D29" s="18">
        <f>IF($B$11-1&lt;1,"",INDEX(Ciclos!$E$8:$E$47,$B$11-1))</f>
        <v/>
      </c>
      <c r="E29" s="18">
        <f>IF($B$11-1&lt;1,"",INDEX(Ciclos!$D$8:$D$47,$B$11-1))</f>
        <v/>
      </c>
    </row>
    <row r="30">
      <c r="B30" s="17">
        <f>IF($B$11-0&lt;1,"","Ciclo "&amp;($B$11-0))</f>
        <v/>
      </c>
      <c r="C30" s="15">
        <f>IF($B$11-0&lt;1,"",INDEX(Ciclos!$B$8:$B$47,$B$11-0))</f>
        <v/>
      </c>
      <c r="D30" s="18">
        <f>IF($B$11-0&lt;1,"",INDEX(Ciclos!$E$8:$E$47,$B$11-0))</f>
        <v/>
      </c>
      <c r="E30" s="18">
        <f>IF($B$11-0&lt;1,"",INDEX(Ciclos!$D$8:$D$47,$B$11-0))</f>
        <v/>
      </c>
    </row>
    <row r="32">
      <c r="B32" s="12" t="inlineStr">
        <is>
          <t>SÍNTOMAS MÁS FRECUENTES</t>
        </is>
      </c>
    </row>
    <row r="33" ht="32" customHeight="1">
      <c r="B33" s="16" t="inlineStr">
        <is>
          <t>Síntoma principal</t>
        </is>
      </c>
      <c r="C33" s="16" t="inlineStr">
        <is>
          <t>Días anotados</t>
        </is>
      </c>
      <c r="D33" s="16" t="inlineStr">
        <is>
          <t>% de los días anotados</t>
        </is>
      </c>
    </row>
    <row r="34">
      <c r="B34" s="19" t="inlineStr">
        <is>
          <t>Dolor de cabeza</t>
        </is>
      </c>
      <c r="C34" s="18">
        <f>COUNTIF(Diario!$I$8:$I$97,B34)</f>
        <v/>
      </c>
      <c r="D34" s="20">
        <f>IF(COUNT(Diario!$B$8:$B$97)=0,0,C34/COUNT(Diario!$B$8:$B$97))</f>
        <v/>
      </c>
    </row>
    <row r="35">
      <c r="B35" s="19" t="inlineStr">
        <is>
          <t>Dolor abdominal</t>
        </is>
      </c>
      <c r="C35" s="18">
        <f>COUNTIF(Diario!$I$8:$I$97,B35)</f>
        <v/>
      </c>
      <c r="D35" s="20">
        <f>IF(COUNT(Diario!$B$8:$B$97)=0,0,C35/COUNT(Diario!$B$8:$B$97))</f>
        <v/>
      </c>
    </row>
    <row r="36">
      <c r="B36" s="19" t="inlineStr">
        <is>
          <t>Hinchazón</t>
        </is>
      </c>
      <c r="C36" s="18">
        <f>COUNTIF(Diario!$I$8:$I$97,B36)</f>
        <v/>
      </c>
      <c r="D36" s="20">
        <f>IF(COUNT(Diario!$B$8:$B$97)=0,0,C36/COUNT(Diario!$B$8:$B$97))</f>
        <v/>
      </c>
    </row>
    <row r="37">
      <c r="B37" s="19" t="inlineStr">
        <is>
          <t>Cansancio</t>
        </is>
      </c>
      <c r="C37" s="18">
        <f>COUNTIF(Diario!$I$8:$I$97,B37)</f>
        <v/>
      </c>
      <c r="D37" s="20">
        <f>IF(COUNT(Diario!$B$8:$B$97)=0,0,C37/COUNT(Diario!$B$8:$B$97))</f>
        <v/>
      </c>
    </row>
    <row r="38">
      <c r="B38" s="19" t="inlineStr">
        <is>
          <t>Dolor de espalda</t>
        </is>
      </c>
      <c r="C38" s="18">
        <f>COUNTIF(Diario!$I$8:$I$97,B38)</f>
        <v/>
      </c>
      <c r="D38" s="20">
        <f>IF(COUNT(Diario!$B$8:$B$97)=0,0,C38/COUNT(Diario!$B$8:$B$97))</f>
        <v/>
      </c>
    </row>
    <row r="39">
      <c r="B39" s="19" t="inlineStr">
        <is>
          <t>Sensibilidad</t>
        </is>
      </c>
      <c r="C39" s="18">
        <f>COUNTIF(Diario!$I$8:$I$97,B39)</f>
        <v/>
      </c>
      <c r="D39" s="20">
        <f>IF(COUNT(Diario!$B$8:$B$97)=0,0,C39/COUNT(Diario!$B$8:$B$97))</f>
        <v/>
      </c>
    </row>
    <row r="40">
      <c r="B40" s="19" t="inlineStr">
        <is>
          <t>Antojos</t>
        </is>
      </c>
      <c r="C40" s="18">
        <f>COUNTIF(Diario!$I$8:$I$97,B40)</f>
        <v/>
      </c>
      <c r="D40" s="20">
        <f>IF(COUNT(Diario!$B$8:$B$97)=0,0,C40/COUNT(Diario!$B$8:$B$97))</f>
        <v/>
      </c>
    </row>
    <row r="41">
      <c r="B41" s="19" t="inlineStr">
        <is>
          <t>Otro</t>
        </is>
      </c>
      <c r="C41" s="18">
        <f>COUNTIF(Diario!$I$8:$I$97,B41)</f>
        <v/>
      </c>
      <c r="D41" s="20">
        <f>IF(COUNT(Diario!$B$8:$B$97)=0,0,C41/COUNT(Diario!$B$8:$B$97))</f>
        <v/>
      </c>
    </row>
    <row r="43">
      <c r="B43" s="12" t="inlineStr">
        <is>
          <t>PERIODO FRENTE AL RESTO DEL CICLO</t>
        </is>
      </c>
    </row>
    <row r="44" ht="26" customHeight="1">
      <c r="B44" s="16" t="inlineStr">
        <is>
          <t>Dato del diario</t>
        </is>
      </c>
      <c r="C44" s="16" t="inlineStr">
        <is>
          <t>Periodo</t>
        </is>
      </c>
      <c r="D44" s="16" t="inlineStr">
        <is>
          <t>Resto del ciclo</t>
        </is>
      </c>
    </row>
    <row r="45">
      <c r="B45" s="19" t="inlineStr">
        <is>
          <t>Días anotados</t>
        </is>
      </c>
      <c r="C45" s="18">
        <f>COUNTIF(Diario!$D$8:$D$97,"Periodo")</f>
        <v/>
      </c>
      <c r="D45" s="18">
        <f>COUNTIF(Diario!$D$8:$D$97,"Resto del ciclo")</f>
        <v/>
      </c>
    </row>
    <row r="46">
      <c r="B46" s="19" t="inlineStr">
        <is>
          <t>Ánimo medio (1-5)</t>
        </is>
      </c>
      <c r="C46" s="21">
        <f>IFERROR(ROUND(AVERAGEIF(Diario!$D$8:$D$97,"Periodo",Diario!$K$8:$K$97),1),"")</f>
        <v/>
      </c>
      <c r="D46" s="21">
        <f>IFERROR(ROUND(AVERAGEIF(Diario!$D$8:$D$97,"Resto del ciclo",Diario!$K$8:$K$97),1),"")</f>
        <v/>
      </c>
    </row>
    <row r="47">
      <c r="B47" s="19" t="inlineStr">
        <is>
          <t>Molestias medias (0-10)</t>
        </is>
      </c>
      <c r="C47" s="21">
        <f>IFERROR(ROUND(AVERAGEIF(Diario!$D$8:$D$97,"Periodo",Diario!$F$8:$F$97),1),"")</f>
        <v/>
      </c>
      <c r="D47" s="21">
        <f>IFERROR(ROUND(AVERAGEIF(Diario!$D$8:$D$97,"Resto del ciclo",Diario!$F$8:$F$97),1),"")</f>
        <v/>
      </c>
    </row>
    <row r="48">
      <c r="B48" s="6" t="inlineStr">
        <is>
          <t>Son medias de tus propias anotaciones; sirven para ver tu patrón, no para valorarlo.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5">
    <mergeCell ref="C10:D10"/>
    <mergeCell ref="E10:F10"/>
    <mergeCell ref="C11:D11"/>
    <mergeCell ref="G10:H10"/>
    <mergeCell ref="G11:H11"/>
    <mergeCell ref="E11:F11"/>
    <mergeCell ref="C14:D14"/>
    <mergeCell ref="B2:H2"/>
    <mergeCell ref="E13:F13"/>
    <mergeCell ref="C13:D13"/>
    <mergeCell ref="E14:F14"/>
    <mergeCell ref="G13:H13"/>
    <mergeCell ref="G14:H14"/>
    <mergeCell ref="B3:H3"/>
    <mergeCell ref="D17:H19"/>
  </mergeCells>
  <conditionalFormatting sqref="D23:D30">
    <cfRule type="dataBar" priority="1">
      <dataBar>
        <cfvo type="num" val="0"/>
        <cfvo type="max"/>
        <color rgb="0010B981"/>
      </dataBar>
    </cfRule>
  </conditionalFormatting>
  <conditionalFormatting sqref="C34:C41">
    <cfRule type="dataBar" priority="2">
      <dataBar>
        <cfvo type="num" val="0"/>
        <cfvo type="max"/>
        <color rgb="0010B981"/>
      </dataBar>
    </cfRule>
  </conditionalFormatting>
  <dataValidations count="3">
    <dataValidation sqref="C5" showDropDown="0" showInputMessage="0" showErrorMessage="1" allowBlank="0" errorTitle="Valor no válido" error="Escribe un número entero entre 2 y 12." type="whole" operator="between">
      <formula1>2</formula1>
      <formula2>12</formula2>
    </dataValidation>
    <dataValidation sqref="C6" showDropDown="0" showInputMessage="0" showErrorMessage="1" allowBlank="0" errorTitle="Valor no válido" error="Escribe un número entero de días entre 1 y 15." type="whole" operator="between">
      <formula1>1</formula1>
      <formula2>15</formula2>
    </dataValidation>
    <dataValidation sqref="C7" showDropDown="0" showInputMessage="0" showErrorMessage="1" allowBlank="0" errorTitle="Valor no válido" error="Escribe un número entero entre 1 y 10." type="whole" operator="between">
      <formula1>1</formula1>
      <formula2>10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I4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13" customWidth="1" min="4" max="4"/>
    <col width="13" customWidth="1" min="5" max="5"/>
    <col width="14" customWidth="1" min="6" max="6"/>
    <col width="14" customWidth="1" min="7" max="7"/>
    <col width="20" customWidth="1" min="8" max="8"/>
    <col width="34" customWidth="1" min="9" max="9"/>
  </cols>
  <sheetData>
    <row r="2" ht="34" customHeight="1">
      <c r="B2" s="1" t="inlineStr">
        <is>
          <t>Registro de ciclos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Una fila por periodo: fecha de inicio y de fin. La duración del ciclo se calcula con el inicio del periodo siguiente. Ordena de más antiguo a más reciente.</t>
        </is>
      </c>
    </row>
    <row r="5">
      <c r="B5" s="4" t="inlineStr">
        <is>
          <t>Ciclos con duración:</t>
        </is>
      </c>
      <c r="D5" s="22">
        <f>COUNT(E8:E47)</f>
        <v/>
      </c>
      <c r="E5" s="23" t="inlineStr">
        <is>
          <t>Periodos anotados:</t>
        </is>
      </c>
      <c r="F5" s="22">
        <f>COUNT(B8:B47)</f>
        <v/>
      </c>
    </row>
    <row r="7" ht="44" customHeight="1">
      <c r="B7" s="16" t="inlineStr">
        <is>
          <t>Inicio del periodo</t>
        </is>
      </c>
      <c r="C7" s="16" t="inlineStr">
        <is>
          <t>Fin del periodo</t>
        </is>
      </c>
      <c r="D7" s="16" t="inlineStr">
        <is>
          <t>Duración del periodo (días)</t>
        </is>
      </c>
      <c r="E7" s="16" t="inlineStr">
        <is>
          <t>Duración del ciclo (días)</t>
        </is>
      </c>
      <c r="F7" s="16" t="inlineStr">
        <is>
          <t>Media móvil 3 ciclos</t>
        </is>
      </c>
      <c r="G7" s="16" t="inlineStr">
        <is>
          <t>Diferencia con tu media (días)</t>
        </is>
      </c>
      <c r="H7" s="16" t="inlineStr">
        <is>
          <t>Variación</t>
        </is>
      </c>
      <c r="I7" s="16" t="inlineStr">
        <is>
          <t>Notas</t>
        </is>
      </c>
    </row>
    <row r="8">
      <c r="B8" s="24" t="n">
        <v>45999</v>
      </c>
      <c r="C8" s="24" t="n">
        <v>46003</v>
      </c>
      <c r="D8" s="18">
        <f>IF(OR(B8="",C8=""),"",C8-B8+1)</f>
        <v/>
      </c>
      <c r="E8" s="18">
        <f>IF(OR(B8="",B9=""),"",B9-B8)</f>
        <v/>
      </c>
      <c r="F8" s="21">
        <f>IF(E8="","",ROUND(AVERAGE(E8:E8),1))</f>
        <v/>
      </c>
      <c r="G8" s="25">
        <f>IF(OR(E8="",Panel!$C$11=""),"",ROUND(E8-Panel!$C$11,1))</f>
        <v/>
      </c>
      <c r="H8" s="17">
        <f>IF(G8="","",IF(ABS(G8)&gt;Panel!$C$6,"Fuera de tu margen","Dentro de tu margen"))</f>
        <v/>
      </c>
      <c r="I8" s="26" t="n"/>
    </row>
    <row r="9">
      <c r="B9" s="24" t="n">
        <v>46027</v>
      </c>
      <c r="C9" s="24" t="n">
        <v>46031</v>
      </c>
      <c r="D9" s="18">
        <f>IF(OR(B9="",C9=""),"",C9-B9+1)</f>
        <v/>
      </c>
      <c r="E9" s="18">
        <f>IF(OR(B9="",B10=""),"",B10-B9)</f>
        <v/>
      </c>
      <c r="F9" s="21">
        <f>IF(E9="","",ROUND(AVERAGE(E8:E9),1))</f>
        <v/>
      </c>
      <c r="G9" s="25">
        <f>IF(OR(E9="",Panel!$C$11=""),"",ROUND(E9-Panel!$C$11,1))</f>
        <v/>
      </c>
      <c r="H9" s="17">
        <f>IF(G9="","",IF(ABS(G9)&gt;Panel!$C$6,"Fuera de tu margen","Dentro de tu margen"))</f>
        <v/>
      </c>
      <c r="I9" s="26" t="n"/>
    </row>
    <row r="10">
      <c r="B10" s="24" t="n">
        <v>46055</v>
      </c>
      <c r="C10" s="24" t="n">
        <v>46058</v>
      </c>
      <c r="D10" s="18">
        <f>IF(OR(B10="",C10=""),"",C10-B10+1)</f>
        <v/>
      </c>
      <c r="E10" s="18">
        <f>IF(OR(B10="",B11=""),"",B11-B10)</f>
        <v/>
      </c>
      <c r="F10" s="21">
        <f>IF(E10="","",ROUND(AVERAGE(E8:E10),1))</f>
        <v/>
      </c>
      <c r="G10" s="25">
        <f>IF(OR(E10="",Panel!$C$11=""),"",ROUND(E10-Panel!$C$11,1))</f>
        <v/>
      </c>
      <c r="H10" s="17">
        <f>IF(G10="","",IF(ABS(G10)&gt;Panel!$C$6,"Fuera de tu margen","Dentro de tu margen"))</f>
        <v/>
      </c>
      <c r="I10" s="26" t="n"/>
    </row>
    <row r="11">
      <c r="B11" s="24" t="n">
        <v>46084</v>
      </c>
      <c r="C11" s="24" t="n">
        <v>46088</v>
      </c>
      <c r="D11" s="18">
        <f>IF(OR(B11="",C11=""),"",C11-B11+1)</f>
        <v/>
      </c>
      <c r="E11" s="18">
        <f>IF(OR(B11="",B12=""),"",B12-B11)</f>
        <v/>
      </c>
      <c r="F11" s="21">
        <f>IF(E11="","",ROUND(AVERAGE(E9:E11),1))</f>
        <v/>
      </c>
      <c r="G11" s="25">
        <f>IF(OR(E11="",Panel!$C$11=""),"",ROUND(E11-Panel!$C$11,1))</f>
        <v/>
      </c>
      <c r="H11" s="17">
        <f>IF(G11="","",IF(ABS(G11)&gt;Panel!$C$6,"Fuera de tu margen","Dentro de tu margen"))</f>
        <v/>
      </c>
      <c r="I11" s="26" t="n"/>
    </row>
    <row r="12">
      <c r="B12" s="24" t="n">
        <v>46112</v>
      </c>
      <c r="C12" s="24" t="n">
        <v>46116</v>
      </c>
      <c r="D12" s="18">
        <f>IF(OR(B12="",C12=""),"",C12-B12+1)</f>
        <v/>
      </c>
      <c r="E12" s="18">
        <f>IF(OR(B12="",B13=""),"",B13-B12)</f>
        <v/>
      </c>
      <c r="F12" s="21">
        <f>IF(E12="","",ROUND(AVERAGE(E10:E12),1))</f>
        <v/>
      </c>
      <c r="G12" s="25">
        <f>IF(OR(E12="",Panel!$C$11=""),"",ROUND(E12-Panel!$C$11,1))</f>
        <v/>
      </c>
      <c r="H12" s="17">
        <f>IF(G12="","",IF(ABS(G12)&gt;Panel!$C$6,"Fuera de tu margen","Dentro de tu margen"))</f>
        <v/>
      </c>
      <c r="I12" s="26" t="inlineStr">
        <is>
          <t>Ciclo más largo: semanas de mucho estrés</t>
        </is>
      </c>
    </row>
    <row r="13">
      <c r="B13" s="24" t="n">
        <v>46149</v>
      </c>
      <c r="C13" s="24" t="n">
        <v>46154</v>
      </c>
      <c r="D13" s="18">
        <f>IF(OR(B13="",C13=""),"",C13-B13+1)</f>
        <v/>
      </c>
      <c r="E13" s="18">
        <f>IF(OR(B13="",B14=""),"",B14-B13)</f>
        <v/>
      </c>
      <c r="F13" s="21">
        <f>IF(E13="","",ROUND(AVERAGE(E11:E13),1))</f>
        <v/>
      </c>
      <c r="G13" s="25">
        <f>IF(OR(E13="",Panel!$C$11=""),"",ROUND(E13-Panel!$C$11,1))</f>
        <v/>
      </c>
      <c r="H13" s="17">
        <f>IF(G13="","",IF(ABS(G13)&gt;Panel!$C$6,"Fuera de tu margen","Dentro de tu margen"))</f>
        <v/>
      </c>
      <c r="I13" s="26" t="n"/>
    </row>
    <row r="14">
      <c r="B14" s="24" t="n">
        <v>46177</v>
      </c>
      <c r="C14" s="24" t="n">
        <v>46181</v>
      </c>
      <c r="D14" s="18">
        <f>IF(OR(B14="",C14=""),"",C14-B14+1)</f>
        <v/>
      </c>
      <c r="E14" s="18">
        <f>IF(OR(B14="",B15=""),"",B15-B14)</f>
        <v/>
      </c>
      <c r="F14" s="21">
        <f>IF(E14="","",ROUND(AVERAGE(E12:E14),1))</f>
        <v/>
      </c>
      <c r="G14" s="25">
        <f>IF(OR(E14="",Panel!$C$11=""),"",ROUND(E14-Panel!$C$11,1))</f>
        <v/>
      </c>
      <c r="H14" s="17">
        <f>IF(G14="","",IF(ABS(G14)&gt;Panel!$C$6,"Fuera de tu margen","Dentro de tu margen"))</f>
        <v/>
      </c>
      <c r="I14" s="26" t="n"/>
    </row>
    <row r="15">
      <c r="B15" s="24" t="n">
        <v>46206</v>
      </c>
      <c r="C15" s="24" t="n">
        <v>46209</v>
      </c>
      <c r="D15" s="18">
        <f>IF(OR(B15="",C15=""),"",C15-B15+1)</f>
        <v/>
      </c>
      <c r="E15" s="18">
        <f>IF(OR(B15="",B16=""),"",B16-B15)</f>
        <v/>
      </c>
      <c r="F15" s="21">
        <f>IF(E15="","",ROUND(AVERAGE(E13:E15),1))</f>
        <v/>
      </c>
      <c r="G15" s="25">
        <f>IF(OR(E15="",Panel!$C$11=""),"",ROUND(E15-Panel!$C$11,1))</f>
        <v/>
      </c>
      <c r="H15" s="17">
        <f>IF(G15="","",IF(ABS(G15)&gt;Panel!$C$6,"Fuera de tu margen","Dentro de tu margen"))</f>
        <v/>
      </c>
      <c r="I15" s="26" t="n"/>
    </row>
    <row r="16">
      <c r="B16" s="24" t="n">
        <v>46234</v>
      </c>
      <c r="C16" s="24" t="n">
        <v>46238</v>
      </c>
      <c r="D16" s="18">
        <f>IF(OR(B16="",C16=""),"",C16-B16+1)</f>
        <v/>
      </c>
      <c r="E16" s="18">
        <f>IF(OR(B16="",B17=""),"",B17-B16)</f>
        <v/>
      </c>
      <c r="F16" s="21">
        <f>IF(E16="","",ROUND(AVERAGE(E14:E16),1))</f>
        <v/>
      </c>
      <c r="G16" s="25">
        <f>IF(OR(E16="",Panel!$C$11=""),"",ROUND(E16-Panel!$C$11,1))</f>
        <v/>
      </c>
      <c r="H16" s="17">
        <f>IF(G16="","",IF(ABS(G16)&gt;Panel!$C$6,"Fuera de tu margen","Dentro de tu margen"))</f>
        <v/>
      </c>
      <c r="I16" s="26" t="inlineStr">
        <is>
          <t>Viaje de una semana</t>
        </is>
      </c>
    </row>
    <row r="17">
      <c r="B17" s="24" t="n">
        <v>46262</v>
      </c>
      <c r="C17" s="24" t="n">
        <v>46266</v>
      </c>
      <c r="D17" s="18">
        <f>IF(OR(B17="",C17=""),"",C17-B17+1)</f>
        <v/>
      </c>
      <c r="E17" s="18">
        <f>IF(OR(B17="",B18=""),"",B18-B17)</f>
        <v/>
      </c>
      <c r="F17" s="21">
        <f>IF(E17="","",ROUND(AVERAGE(E15:E17),1))</f>
        <v/>
      </c>
      <c r="G17" s="25">
        <f>IF(OR(E17="",Panel!$C$11=""),"",ROUND(E17-Panel!$C$11,1))</f>
        <v/>
      </c>
      <c r="H17" s="17">
        <f>IF(G17="","",IF(ABS(G17)&gt;Panel!$C$6,"Fuera de tu margen","Dentro de tu margen"))</f>
        <v/>
      </c>
      <c r="I17" s="26" t="n"/>
    </row>
    <row r="18">
      <c r="B18" s="24" t="n">
        <v>46290</v>
      </c>
      <c r="C18" s="24" t="n">
        <v>46294</v>
      </c>
      <c r="D18" s="18">
        <f>IF(OR(B18="",C18=""),"",C18-B18+1)</f>
        <v/>
      </c>
      <c r="E18" s="18">
        <f>IF(OR(B18="",B19=""),"",B19-B18)</f>
        <v/>
      </c>
      <c r="F18" s="21">
        <f>IF(E18="","",ROUND(AVERAGE(E16:E18),1))</f>
        <v/>
      </c>
      <c r="G18" s="25">
        <f>IF(OR(E18="",Panel!$C$11=""),"",ROUND(E18-Panel!$C$11,1))</f>
        <v/>
      </c>
      <c r="H18" s="17">
        <f>IF(G18="","",IF(ABS(G18)&gt;Panel!$C$6,"Fuera de tu margen","Dentro de tu margen"))</f>
        <v/>
      </c>
      <c r="I18" s="26" t="inlineStr">
        <is>
          <t>Último periodo registrado</t>
        </is>
      </c>
    </row>
    <row r="19">
      <c r="B19" s="24" t="n"/>
      <c r="C19" s="24" t="n"/>
      <c r="D19" s="18">
        <f>IF(OR(B19="",C19=""),"",C19-B19+1)</f>
        <v/>
      </c>
      <c r="E19" s="18">
        <f>IF(OR(B19="",B20=""),"",B20-B19)</f>
        <v/>
      </c>
      <c r="F19" s="21">
        <f>IF(E19="","",ROUND(AVERAGE(E17:E19),1))</f>
        <v/>
      </c>
      <c r="G19" s="25">
        <f>IF(OR(E19="",Panel!$C$11=""),"",ROUND(E19-Panel!$C$11,1))</f>
        <v/>
      </c>
      <c r="H19" s="17">
        <f>IF(G19="","",IF(ABS(G19)&gt;Panel!$C$6,"Fuera de tu margen","Dentro de tu margen"))</f>
        <v/>
      </c>
      <c r="I19" s="26" t="n"/>
    </row>
    <row r="20">
      <c r="B20" s="24" t="n"/>
      <c r="C20" s="24" t="n"/>
      <c r="D20" s="18">
        <f>IF(OR(B20="",C20=""),"",C20-B20+1)</f>
        <v/>
      </c>
      <c r="E20" s="18">
        <f>IF(OR(B20="",B21=""),"",B21-B20)</f>
        <v/>
      </c>
      <c r="F20" s="21">
        <f>IF(E20="","",ROUND(AVERAGE(E18:E20),1))</f>
        <v/>
      </c>
      <c r="G20" s="25">
        <f>IF(OR(E20="",Panel!$C$11=""),"",ROUND(E20-Panel!$C$11,1))</f>
        <v/>
      </c>
      <c r="H20" s="17">
        <f>IF(G20="","",IF(ABS(G20)&gt;Panel!$C$6,"Fuera de tu margen","Dentro de tu margen"))</f>
        <v/>
      </c>
      <c r="I20" s="26" t="n"/>
    </row>
    <row r="21">
      <c r="B21" s="24" t="n"/>
      <c r="C21" s="24" t="n"/>
      <c r="D21" s="18">
        <f>IF(OR(B21="",C21=""),"",C21-B21+1)</f>
        <v/>
      </c>
      <c r="E21" s="18">
        <f>IF(OR(B21="",B22=""),"",B22-B21)</f>
        <v/>
      </c>
      <c r="F21" s="21">
        <f>IF(E21="","",ROUND(AVERAGE(E19:E21),1))</f>
        <v/>
      </c>
      <c r="G21" s="25">
        <f>IF(OR(E21="",Panel!$C$11=""),"",ROUND(E21-Panel!$C$11,1))</f>
        <v/>
      </c>
      <c r="H21" s="17">
        <f>IF(G21="","",IF(ABS(G21)&gt;Panel!$C$6,"Fuera de tu margen","Dentro de tu margen"))</f>
        <v/>
      </c>
      <c r="I21" s="26" t="n"/>
    </row>
    <row r="22">
      <c r="B22" s="24" t="n"/>
      <c r="C22" s="24" t="n"/>
      <c r="D22" s="18">
        <f>IF(OR(B22="",C22=""),"",C22-B22+1)</f>
        <v/>
      </c>
      <c r="E22" s="18">
        <f>IF(OR(B22="",B23=""),"",B23-B22)</f>
        <v/>
      </c>
      <c r="F22" s="21">
        <f>IF(E22="","",ROUND(AVERAGE(E20:E22),1))</f>
        <v/>
      </c>
      <c r="G22" s="25">
        <f>IF(OR(E22="",Panel!$C$11=""),"",ROUND(E22-Panel!$C$11,1))</f>
        <v/>
      </c>
      <c r="H22" s="17">
        <f>IF(G22="","",IF(ABS(G22)&gt;Panel!$C$6,"Fuera de tu margen","Dentro de tu margen"))</f>
        <v/>
      </c>
      <c r="I22" s="26" t="n"/>
    </row>
    <row r="23">
      <c r="B23" s="24" t="n"/>
      <c r="C23" s="24" t="n"/>
      <c r="D23" s="18">
        <f>IF(OR(B23="",C23=""),"",C23-B23+1)</f>
        <v/>
      </c>
      <c r="E23" s="18">
        <f>IF(OR(B23="",B24=""),"",B24-B23)</f>
        <v/>
      </c>
      <c r="F23" s="21">
        <f>IF(E23="","",ROUND(AVERAGE(E21:E23),1))</f>
        <v/>
      </c>
      <c r="G23" s="25">
        <f>IF(OR(E23="",Panel!$C$11=""),"",ROUND(E23-Panel!$C$11,1))</f>
        <v/>
      </c>
      <c r="H23" s="17">
        <f>IF(G23="","",IF(ABS(G23)&gt;Panel!$C$6,"Fuera de tu margen","Dentro de tu margen"))</f>
        <v/>
      </c>
      <c r="I23" s="26" t="n"/>
    </row>
    <row r="24">
      <c r="B24" s="24" t="n"/>
      <c r="C24" s="24" t="n"/>
      <c r="D24" s="18">
        <f>IF(OR(B24="",C24=""),"",C24-B24+1)</f>
        <v/>
      </c>
      <c r="E24" s="18">
        <f>IF(OR(B24="",B25=""),"",B25-B24)</f>
        <v/>
      </c>
      <c r="F24" s="21">
        <f>IF(E24="","",ROUND(AVERAGE(E22:E24),1))</f>
        <v/>
      </c>
      <c r="G24" s="25">
        <f>IF(OR(E24="",Panel!$C$11=""),"",ROUND(E24-Panel!$C$11,1))</f>
        <v/>
      </c>
      <c r="H24" s="17">
        <f>IF(G24="","",IF(ABS(G24)&gt;Panel!$C$6,"Fuera de tu margen","Dentro de tu margen"))</f>
        <v/>
      </c>
      <c r="I24" s="26" t="n"/>
    </row>
    <row r="25">
      <c r="B25" s="24" t="n"/>
      <c r="C25" s="24" t="n"/>
      <c r="D25" s="18">
        <f>IF(OR(B25="",C25=""),"",C25-B25+1)</f>
        <v/>
      </c>
      <c r="E25" s="18">
        <f>IF(OR(B25="",B26=""),"",B26-B25)</f>
        <v/>
      </c>
      <c r="F25" s="21">
        <f>IF(E25="","",ROUND(AVERAGE(E23:E25),1))</f>
        <v/>
      </c>
      <c r="G25" s="25">
        <f>IF(OR(E25="",Panel!$C$11=""),"",ROUND(E25-Panel!$C$11,1))</f>
        <v/>
      </c>
      <c r="H25" s="17">
        <f>IF(G25="","",IF(ABS(G25)&gt;Panel!$C$6,"Fuera de tu margen","Dentro de tu margen"))</f>
        <v/>
      </c>
      <c r="I25" s="26" t="n"/>
    </row>
    <row r="26">
      <c r="B26" s="24" t="n"/>
      <c r="C26" s="24" t="n"/>
      <c r="D26" s="18">
        <f>IF(OR(B26="",C26=""),"",C26-B26+1)</f>
        <v/>
      </c>
      <c r="E26" s="18">
        <f>IF(OR(B26="",B27=""),"",B27-B26)</f>
        <v/>
      </c>
      <c r="F26" s="21">
        <f>IF(E26="","",ROUND(AVERAGE(E24:E26),1))</f>
        <v/>
      </c>
      <c r="G26" s="25">
        <f>IF(OR(E26="",Panel!$C$11=""),"",ROUND(E26-Panel!$C$11,1))</f>
        <v/>
      </c>
      <c r="H26" s="17">
        <f>IF(G26="","",IF(ABS(G26)&gt;Panel!$C$6,"Fuera de tu margen","Dentro de tu margen"))</f>
        <v/>
      </c>
      <c r="I26" s="26" t="n"/>
    </row>
    <row r="27">
      <c r="B27" s="24" t="n"/>
      <c r="C27" s="24" t="n"/>
      <c r="D27" s="18">
        <f>IF(OR(B27="",C27=""),"",C27-B27+1)</f>
        <v/>
      </c>
      <c r="E27" s="18">
        <f>IF(OR(B27="",B28=""),"",B28-B27)</f>
        <v/>
      </c>
      <c r="F27" s="21">
        <f>IF(E27="","",ROUND(AVERAGE(E25:E27),1))</f>
        <v/>
      </c>
      <c r="G27" s="25">
        <f>IF(OR(E27="",Panel!$C$11=""),"",ROUND(E27-Panel!$C$11,1))</f>
        <v/>
      </c>
      <c r="H27" s="17">
        <f>IF(G27="","",IF(ABS(G27)&gt;Panel!$C$6,"Fuera de tu margen","Dentro de tu margen"))</f>
        <v/>
      </c>
      <c r="I27" s="26" t="n"/>
    </row>
    <row r="28">
      <c r="B28" s="24" t="n"/>
      <c r="C28" s="24" t="n"/>
      <c r="D28" s="18">
        <f>IF(OR(B28="",C28=""),"",C28-B28+1)</f>
        <v/>
      </c>
      <c r="E28" s="18">
        <f>IF(OR(B28="",B29=""),"",B29-B28)</f>
        <v/>
      </c>
      <c r="F28" s="21">
        <f>IF(E28="","",ROUND(AVERAGE(E26:E28),1))</f>
        <v/>
      </c>
      <c r="G28" s="25">
        <f>IF(OR(E28="",Panel!$C$11=""),"",ROUND(E28-Panel!$C$11,1))</f>
        <v/>
      </c>
      <c r="H28" s="17">
        <f>IF(G28="","",IF(ABS(G28)&gt;Panel!$C$6,"Fuera de tu margen","Dentro de tu margen"))</f>
        <v/>
      </c>
      <c r="I28" s="26" t="n"/>
    </row>
    <row r="29">
      <c r="B29" s="24" t="n"/>
      <c r="C29" s="24" t="n"/>
      <c r="D29" s="18">
        <f>IF(OR(B29="",C29=""),"",C29-B29+1)</f>
        <v/>
      </c>
      <c r="E29" s="18">
        <f>IF(OR(B29="",B30=""),"",B30-B29)</f>
        <v/>
      </c>
      <c r="F29" s="21">
        <f>IF(E29="","",ROUND(AVERAGE(E27:E29),1))</f>
        <v/>
      </c>
      <c r="G29" s="25">
        <f>IF(OR(E29="",Panel!$C$11=""),"",ROUND(E29-Panel!$C$11,1))</f>
        <v/>
      </c>
      <c r="H29" s="17">
        <f>IF(G29="","",IF(ABS(G29)&gt;Panel!$C$6,"Fuera de tu margen","Dentro de tu margen"))</f>
        <v/>
      </c>
      <c r="I29" s="26" t="n"/>
    </row>
    <row r="30">
      <c r="B30" s="24" t="n"/>
      <c r="C30" s="24" t="n"/>
      <c r="D30" s="18">
        <f>IF(OR(B30="",C30=""),"",C30-B30+1)</f>
        <v/>
      </c>
      <c r="E30" s="18">
        <f>IF(OR(B30="",B31=""),"",B31-B30)</f>
        <v/>
      </c>
      <c r="F30" s="21">
        <f>IF(E30="","",ROUND(AVERAGE(E28:E30),1))</f>
        <v/>
      </c>
      <c r="G30" s="25">
        <f>IF(OR(E30="",Panel!$C$11=""),"",ROUND(E30-Panel!$C$11,1))</f>
        <v/>
      </c>
      <c r="H30" s="17">
        <f>IF(G30="","",IF(ABS(G30)&gt;Panel!$C$6,"Fuera de tu margen","Dentro de tu margen"))</f>
        <v/>
      </c>
      <c r="I30" s="26" t="n"/>
    </row>
    <row r="31">
      <c r="B31" s="24" t="n"/>
      <c r="C31" s="24" t="n"/>
      <c r="D31" s="18">
        <f>IF(OR(B31="",C31=""),"",C31-B31+1)</f>
        <v/>
      </c>
      <c r="E31" s="18">
        <f>IF(OR(B31="",B32=""),"",B32-B31)</f>
        <v/>
      </c>
      <c r="F31" s="21">
        <f>IF(E31="","",ROUND(AVERAGE(E29:E31),1))</f>
        <v/>
      </c>
      <c r="G31" s="25">
        <f>IF(OR(E31="",Panel!$C$11=""),"",ROUND(E31-Panel!$C$11,1))</f>
        <v/>
      </c>
      <c r="H31" s="17">
        <f>IF(G31="","",IF(ABS(G31)&gt;Panel!$C$6,"Fuera de tu margen","Dentro de tu margen"))</f>
        <v/>
      </c>
      <c r="I31" s="26" t="n"/>
    </row>
    <row r="32">
      <c r="B32" s="24" t="n"/>
      <c r="C32" s="24" t="n"/>
      <c r="D32" s="18">
        <f>IF(OR(B32="",C32=""),"",C32-B32+1)</f>
        <v/>
      </c>
      <c r="E32" s="18">
        <f>IF(OR(B32="",B33=""),"",B33-B32)</f>
        <v/>
      </c>
      <c r="F32" s="21">
        <f>IF(E32="","",ROUND(AVERAGE(E30:E32),1))</f>
        <v/>
      </c>
      <c r="G32" s="25">
        <f>IF(OR(E32="",Panel!$C$11=""),"",ROUND(E32-Panel!$C$11,1))</f>
        <v/>
      </c>
      <c r="H32" s="17">
        <f>IF(G32="","",IF(ABS(G32)&gt;Panel!$C$6,"Fuera de tu margen","Dentro de tu margen"))</f>
        <v/>
      </c>
      <c r="I32" s="26" t="n"/>
    </row>
    <row r="33">
      <c r="B33" s="24" t="n"/>
      <c r="C33" s="24" t="n"/>
      <c r="D33" s="18">
        <f>IF(OR(B33="",C33=""),"",C33-B33+1)</f>
        <v/>
      </c>
      <c r="E33" s="18">
        <f>IF(OR(B33="",B34=""),"",B34-B33)</f>
        <v/>
      </c>
      <c r="F33" s="21">
        <f>IF(E33="","",ROUND(AVERAGE(E31:E33),1))</f>
        <v/>
      </c>
      <c r="G33" s="25">
        <f>IF(OR(E33="",Panel!$C$11=""),"",ROUND(E33-Panel!$C$11,1))</f>
        <v/>
      </c>
      <c r="H33" s="17">
        <f>IF(G33="","",IF(ABS(G33)&gt;Panel!$C$6,"Fuera de tu margen","Dentro de tu margen"))</f>
        <v/>
      </c>
      <c r="I33" s="26" t="n"/>
    </row>
    <row r="34">
      <c r="B34" s="24" t="n"/>
      <c r="C34" s="24" t="n"/>
      <c r="D34" s="18">
        <f>IF(OR(B34="",C34=""),"",C34-B34+1)</f>
        <v/>
      </c>
      <c r="E34" s="18">
        <f>IF(OR(B34="",B35=""),"",B35-B34)</f>
        <v/>
      </c>
      <c r="F34" s="21">
        <f>IF(E34="","",ROUND(AVERAGE(E32:E34),1))</f>
        <v/>
      </c>
      <c r="G34" s="25">
        <f>IF(OR(E34="",Panel!$C$11=""),"",ROUND(E34-Panel!$C$11,1))</f>
        <v/>
      </c>
      <c r="H34" s="17">
        <f>IF(G34="","",IF(ABS(G34)&gt;Panel!$C$6,"Fuera de tu margen","Dentro de tu margen"))</f>
        <v/>
      </c>
      <c r="I34" s="26" t="n"/>
    </row>
    <row r="35">
      <c r="B35" s="24" t="n"/>
      <c r="C35" s="24" t="n"/>
      <c r="D35" s="18">
        <f>IF(OR(B35="",C35=""),"",C35-B35+1)</f>
        <v/>
      </c>
      <c r="E35" s="18">
        <f>IF(OR(B35="",B36=""),"",B36-B35)</f>
        <v/>
      </c>
      <c r="F35" s="21">
        <f>IF(E35="","",ROUND(AVERAGE(E33:E35),1))</f>
        <v/>
      </c>
      <c r="G35" s="25">
        <f>IF(OR(E35="",Panel!$C$11=""),"",ROUND(E35-Panel!$C$11,1))</f>
        <v/>
      </c>
      <c r="H35" s="17">
        <f>IF(G35="","",IF(ABS(G35)&gt;Panel!$C$6,"Fuera de tu margen","Dentro de tu margen"))</f>
        <v/>
      </c>
      <c r="I35" s="26" t="n"/>
    </row>
    <row r="36">
      <c r="B36" s="24" t="n"/>
      <c r="C36" s="24" t="n"/>
      <c r="D36" s="18">
        <f>IF(OR(B36="",C36=""),"",C36-B36+1)</f>
        <v/>
      </c>
      <c r="E36" s="18">
        <f>IF(OR(B36="",B37=""),"",B37-B36)</f>
        <v/>
      </c>
      <c r="F36" s="21">
        <f>IF(E36="","",ROUND(AVERAGE(E34:E36),1))</f>
        <v/>
      </c>
      <c r="G36" s="25">
        <f>IF(OR(E36="",Panel!$C$11=""),"",ROUND(E36-Panel!$C$11,1))</f>
        <v/>
      </c>
      <c r="H36" s="17">
        <f>IF(G36="","",IF(ABS(G36)&gt;Panel!$C$6,"Fuera de tu margen","Dentro de tu margen"))</f>
        <v/>
      </c>
      <c r="I36" s="26" t="n"/>
    </row>
    <row r="37">
      <c r="B37" s="24" t="n"/>
      <c r="C37" s="24" t="n"/>
      <c r="D37" s="18">
        <f>IF(OR(B37="",C37=""),"",C37-B37+1)</f>
        <v/>
      </c>
      <c r="E37" s="18">
        <f>IF(OR(B37="",B38=""),"",B38-B37)</f>
        <v/>
      </c>
      <c r="F37" s="21">
        <f>IF(E37="","",ROUND(AVERAGE(E35:E37),1))</f>
        <v/>
      </c>
      <c r="G37" s="25">
        <f>IF(OR(E37="",Panel!$C$11=""),"",ROUND(E37-Panel!$C$11,1))</f>
        <v/>
      </c>
      <c r="H37" s="17">
        <f>IF(G37="","",IF(ABS(G37)&gt;Panel!$C$6,"Fuera de tu margen","Dentro de tu margen"))</f>
        <v/>
      </c>
      <c r="I37" s="26" t="n"/>
    </row>
    <row r="38">
      <c r="B38" s="24" t="n"/>
      <c r="C38" s="24" t="n"/>
      <c r="D38" s="18">
        <f>IF(OR(B38="",C38=""),"",C38-B38+1)</f>
        <v/>
      </c>
      <c r="E38" s="18">
        <f>IF(OR(B38="",B39=""),"",B39-B38)</f>
        <v/>
      </c>
      <c r="F38" s="21">
        <f>IF(E38="","",ROUND(AVERAGE(E36:E38),1))</f>
        <v/>
      </c>
      <c r="G38" s="25">
        <f>IF(OR(E38="",Panel!$C$11=""),"",ROUND(E38-Panel!$C$11,1))</f>
        <v/>
      </c>
      <c r="H38" s="17">
        <f>IF(G38="","",IF(ABS(G38)&gt;Panel!$C$6,"Fuera de tu margen","Dentro de tu margen"))</f>
        <v/>
      </c>
      <c r="I38" s="26" t="n"/>
    </row>
    <row r="39">
      <c r="B39" s="24" t="n"/>
      <c r="C39" s="24" t="n"/>
      <c r="D39" s="18">
        <f>IF(OR(B39="",C39=""),"",C39-B39+1)</f>
        <v/>
      </c>
      <c r="E39" s="18">
        <f>IF(OR(B39="",B40=""),"",B40-B39)</f>
        <v/>
      </c>
      <c r="F39" s="21">
        <f>IF(E39="","",ROUND(AVERAGE(E37:E39),1))</f>
        <v/>
      </c>
      <c r="G39" s="25">
        <f>IF(OR(E39="",Panel!$C$11=""),"",ROUND(E39-Panel!$C$11,1))</f>
        <v/>
      </c>
      <c r="H39" s="17">
        <f>IF(G39="","",IF(ABS(G39)&gt;Panel!$C$6,"Fuera de tu margen","Dentro de tu margen"))</f>
        <v/>
      </c>
      <c r="I39" s="26" t="n"/>
    </row>
    <row r="40">
      <c r="B40" s="24" t="n"/>
      <c r="C40" s="24" t="n"/>
      <c r="D40" s="18">
        <f>IF(OR(B40="",C40=""),"",C40-B40+1)</f>
        <v/>
      </c>
      <c r="E40" s="18">
        <f>IF(OR(B40="",B41=""),"",B41-B40)</f>
        <v/>
      </c>
      <c r="F40" s="21">
        <f>IF(E40="","",ROUND(AVERAGE(E38:E40),1))</f>
        <v/>
      </c>
      <c r="G40" s="25">
        <f>IF(OR(E40="",Panel!$C$11=""),"",ROUND(E40-Panel!$C$11,1))</f>
        <v/>
      </c>
      <c r="H40" s="17">
        <f>IF(G40="","",IF(ABS(G40)&gt;Panel!$C$6,"Fuera de tu margen","Dentro de tu margen"))</f>
        <v/>
      </c>
      <c r="I40" s="26" t="n"/>
    </row>
    <row r="41">
      <c r="B41" s="24" t="n"/>
      <c r="C41" s="24" t="n"/>
      <c r="D41" s="18">
        <f>IF(OR(B41="",C41=""),"",C41-B41+1)</f>
        <v/>
      </c>
      <c r="E41" s="18">
        <f>IF(OR(B41="",B42=""),"",B42-B41)</f>
        <v/>
      </c>
      <c r="F41" s="21">
        <f>IF(E41="","",ROUND(AVERAGE(E39:E41),1))</f>
        <v/>
      </c>
      <c r="G41" s="25">
        <f>IF(OR(E41="",Panel!$C$11=""),"",ROUND(E41-Panel!$C$11,1))</f>
        <v/>
      </c>
      <c r="H41" s="17">
        <f>IF(G41="","",IF(ABS(G41)&gt;Panel!$C$6,"Fuera de tu margen","Dentro de tu margen"))</f>
        <v/>
      </c>
      <c r="I41" s="26" t="n"/>
    </row>
    <row r="42">
      <c r="B42" s="24" t="n"/>
      <c r="C42" s="24" t="n"/>
      <c r="D42" s="18">
        <f>IF(OR(B42="",C42=""),"",C42-B42+1)</f>
        <v/>
      </c>
      <c r="E42" s="18">
        <f>IF(OR(B42="",B43=""),"",B43-B42)</f>
        <v/>
      </c>
      <c r="F42" s="21">
        <f>IF(E42="","",ROUND(AVERAGE(E40:E42),1))</f>
        <v/>
      </c>
      <c r="G42" s="25">
        <f>IF(OR(E42="",Panel!$C$11=""),"",ROUND(E42-Panel!$C$11,1))</f>
        <v/>
      </c>
      <c r="H42" s="17">
        <f>IF(G42="","",IF(ABS(G42)&gt;Panel!$C$6,"Fuera de tu margen","Dentro de tu margen"))</f>
        <v/>
      </c>
      <c r="I42" s="26" t="n"/>
    </row>
    <row r="43">
      <c r="B43" s="24" t="n"/>
      <c r="C43" s="24" t="n"/>
      <c r="D43" s="18">
        <f>IF(OR(B43="",C43=""),"",C43-B43+1)</f>
        <v/>
      </c>
      <c r="E43" s="18">
        <f>IF(OR(B43="",B44=""),"",B44-B43)</f>
        <v/>
      </c>
      <c r="F43" s="21">
        <f>IF(E43="","",ROUND(AVERAGE(E41:E43),1))</f>
        <v/>
      </c>
      <c r="G43" s="25">
        <f>IF(OR(E43="",Panel!$C$11=""),"",ROUND(E43-Panel!$C$11,1))</f>
        <v/>
      </c>
      <c r="H43" s="17">
        <f>IF(G43="","",IF(ABS(G43)&gt;Panel!$C$6,"Fuera de tu margen","Dentro de tu margen"))</f>
        <v/>
      </c>
      <c r="I43" s="26" t="n"/>
    </row>
    <row r="44">
      <c r="B44" s="24" t="n"/>
      <c r="C44" s="24" t="n"/>
      <c r="D44" s="18">
        <f>IF(OR(B44="",C44=""),"",C44-B44+1)</f>
        <v/>
      </c>
      <c r="E44" s="18">
        <f>IF(OR(B44="",B45=""),"",B45-B44)</f>
        <v/>
      </c>
      <c r="F44" s="21">
        <f>IF(E44="","",ROUND(AVERAGE(E42:E44),1))</f>
        <v/>
      </c>
      <c r="G44" s="25">
        <f>IF(OR(E44="",Panel!$C$11=""),"",ROUND(E44-Panel!$C$11,1))</f>
        <v/>
      </c>
      <c r="H44" s="17">
        <f>IF(G44="","",IF(ABS(G44)&gt;Panel!$C$6,"Fuera de tu margen","Dentro de tu margen"))</f>
        <v/>
      </c>
      <c r="I44" s="26" t="n"/>
    </row>
    <row r="45">
      <c r="B45" s="24" t="n"/>
      <c r="C45" s="24" t="n"/>
      <c r="D45" s="18">
        <f>IF(OR(B45="",C45=""),"",C45-B45+1)</f>
        <v/>
      </c>
      <c r="E45" s="18">
        <f>IF(OR(B45="",B46=""),"",B46-B45)</f>
        <v/>
      </c>
      <c r="F45" s="21">
        <f>IF(E45="","",ROUND(AVERAGE(E43:E45),1))</f>
        <v/>
      </c>
      <c r="G45" s="25">
        <f>IF(OR(E45="",Panel!$C$11=""),"",ROUND(E45-Panel!$C$11,1))</f>
        <v/>
      </c>
      <c r="H45" s="17">
        <f>IF(G45="","",IF(ABS(G45)&gt;Panel!$C$6,"Fuera de tu margen","Dentro de tu margen"))</f>
        <v/>
      </c>
      <c r="I45" s="26" t="n"/>
    </row>
    <row r="46">
      <c r="B46" s="24" t="n"/>
      <c r="C46" s="24" t="n"/>
      <c r="D46" s="18">
        <f>IF(OR(B46="",C46=""),"",C46-B46+1)</f>
        <v/>
      </c>
      <c r="E46" s="18">
        <f>IF(OR(B46="",B47=""),"",B47-B46)</f>
        <v/>
      </c>
      <c r="F46" s="21">
        <f>IF(E46="","",ROUND(AVERAGE(E44:E46),1))</f>
        <v/>
      </c>
      <c r="G46" s="25">
        <f>IF(OR(E46="",Panel!$C$11=""),"",ROUND(E46-Panel!$C$11,1))</f>
        <v/>
      </c>
      <c r="H46" s="17">
        <f>IF(G46="","",IF(ABS(G46)&gt;Panel!$C$6,"Fuera de tu margen","Dentro de tu margen"))</f>
        <v/>
      </c>
      <c r="I46" s="26" t="n"/>
    </row>
    <row r="47">
      <c r="B47" s="24" t="n"/>
      <c r="C47" s="24" t="n"/>
      <c r="D47" s="18">
        <f>IF(OR(B47="",C47=""),"",C47-B47+1)</f>
        <v/>
      </c>
      <c r="E47" s="18">
        <f>IF(OR(B47="",B48=""),"",B48-B47)</f>
        <v/>
      </c>
      <c r="F47" s="21">
        <f>IF(E47="","",ROUND(AVERAGE(E45:E47),1))</f>
        <v/>
      </c>
      <c r="G47" s="25">
        <f>IF(OR(E47="",Panel!$C$11=""),"",ROUND(E47-Panel!$C$11,1))</f>
        <v/>
      </c>
      <c r="H47" s="17">
        <f>IF(G47="","",IF(ABS(G47)&gt;Panel!$C$6,"Fuera de tu margen","Dentro de tu margen"))</f>
        <v/>
      </c>
      <c r="I47" s="26" t="n"/>
    </row>
    <row r="49">
      <c r="B49" s="6" t="inlineStr">
        <is>
          <t>La duración del ciclo es la distancia entre el inicio de un periodo y el inicio del siguiente. Son datos para organizar tu registro, no un diagnóstico.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H8:H47">
    <cfRule type="cellIs" priority="1" operator="equal" dxfId="0">
      <formula>"Fuera de tu margen"</formula>
    </cfRule>
    <cfRule type="cellIs" priority="2" operator="equal" dxfId="1">
      <formula>"Dentro de tu margen"</formula>
    </cfRule>
  </conditionalFormatting>
  <conditionalFormatting sqref="E8:E47">
    <cfRule type="dataBar" priority="3">
      <dataBar>
        <cfvo type="num" val="0"/>
        <cfvo type="max"/>
        <color rgb="0010B981"/>
      </dataBar>
    </cfRule>
  </conditionalFormatting>
  <dataValidations count="1">
    <dataValidation sqref="B8:C47" showDropDown="0" showInputMessage="0" showErrorMessage="1" allowBlank="1" errorTitle="Fecha no válida" error="Escribe una fecha válida con el formato dd/mm/aaaa." type="date" operator="between">
      <formula1>36526</formula1>
      <formula2>73050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K9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0" customWidth="1" min="3" max="3"/>
    <col width="16" customWidth="1" min="4" max="4"/>
    <col width="13" customWidth="1" min="5" max="5"/>
    <col width="12" customWidth="1" min="6" max="6"/>
    <col width="13" customWidth="1" min="7" max="7"/>
    <col width="11" customWidth="1" min="8" max="8"/>
    <col width="20" customWidth="1" min="9" max="9"/>
    <col width="30" customWidth="1" min="10" max="10"/>
    <col width="10" customWidth="1" min="11" max="11"/>
  </cols>
  <sheetData>
    <row r="2" ht="34" customHeight="1">
      <c r="B2" s="1" t="inlineStr">
        <is>
          <t>Diario diario de síntomas y ánimo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Una fila por día. El día del ciclo y la etapa se calculan con las fechas de la hoja «Ciclos». Ordena de más antiguo a más reciente.</t>
        </is>
      </c>
    </row>
    <row r="5">
      <c r="B5" s="4" t="inlineStr">
        <is>
          <t>Días anotados:</t>
        </is>
      </c>
      <c r="D5" s="22">
        <f>COUNT(B8:B97)</f>
        <v/>
      </c>
      <c r="E5" s="23" t="inlineStr">
        <is>
          <t>Molestias medias:</t>
        </is>
      </c>
      <c r="F5" s="27">
        <f>IFERROR(ROUND(AVERAGE(F8:F97),1),0)</f>
        <v/>
      </c>
    </row>
    <row r="7" ht="44" customHeight="1">
      <c r="B7" s="16" t="inlineStr">
        <is>
          <t>Fecha</t>
        </is>
      </c>
      <c r="C7" s="16" t="inlineStr">
        <is>
          <t>Día del ciclo</t>
        </is>
      </c>
      <c r="D7" s="16" t="inlineStr">
        <is>
          <t>Etapa</t>
        </is>
      </c>
      <c r="E7" s="16" t="inlineStr">
        <is>
          <t>Flujo</t>
        </is>
      </c>
      <c r="F7" s="16" t="inlineStr">
        <is>
          <t>Molestias (0-10)</t>
        </is>
      </c>
      <c r="G7" s="16" t="inlineStr">
        <is>
          <t>Ánimo</t>
        </is>
      </c>
      <c r="H7" s="16" t="inlineStr">
        <is>
          <t>Energía</t>
        </is>
      </c>
      <c r="I7" s="16" t="inlineStr">
        <is>
          <t>Síntoma principal</t>
        </is>
      </c>
      <c r="J7" s="16" t="inlineStr">
        <is>
          <t>Nota</t>
        </is>
      </c>
      <c r="K7" s="16" t="inlineStr">
        <is>
          <t>Ánimo (1-5)</t>
        </is>
      </c>
    </row>
    <row r="8">
      <c r="B8" s="24" t="n">
        <v>46275</v>
      </c>
      <c r="C8" s="18">
        <f>IF(B8="","",IF(COUNTIF(Ciclos!$B$8:$B$47,"&lt;="&amp;B8)=0,"",B8-INDEX(Ciclos!$B$8:$B$47,COUNTIF(Ciclos!$B$8:$B$47,"&lt;="&amp;B8))+1))</f>
        <v/>
      </c>
      <c r="D8" s="17">
        <f>IF(C8="","",IFERROR(IF(C8&lt;=ROUND(Panel!$E$11,0),"Periodo","Resto del ciclo"),""))</f>
        <v/>
      </c>
      <c r="E8" s="28" t="inlineStr">
        <is>
          <t>Sin flujo</t>
        </is>
      </c>
      <c r="F8" s="5" t="n">
        <v>0</v>
      </c>
      <c r="G8" s="28" t="inlineStr">
        <is>
          <t>Bueno</t>
        </is>
      </c>
      <c r="H8" s="28" t="inlineStr">
        <is>
          <t>Alta</t>
        </is>
      </c>
      <c r="I8" s="28" t="inlineStr">
        <is>
          <t>Ninguno</t>
        </is>
      </c>
      <c r="J8" s="26" t="n"/>
      <c r="K8" s="18">
        <f>IF(G8="","",IFERROR(MATCH(G8,Listas!$A$2:$A$6,0),""))</f>
        <v/>
      </c>
    </row>
    <row r="9">
      <c r="B9" s="24" t="n">
        <v>46276</v>
      </c>
      <c r="C9" s="18">
        <f>IF(B9="","",IF(COUNTIF(Ciclos!$B$8:$B$47,"&lt;="&amp;B9)=0,"",B9-INDEX(Ciclos!$B$8:$B$47,COUNTIF(Ciclos!$B$8:$B$47,"&lt;="&amp;B9))+1))</f>
        <v/>
      </c>
      <c r="D9" s="17">
        <f>IF(C9="","",IFERROR(IF(C9&lt;=ROUND(Panel!$E$11,0),"Periodo","Resto del ciclo"),""))</f>
        <v/>
      </c>
      <c r="E9" s="28" t="inlineStr">
        <is>
          <t>Sin flujo</t>
        </is>
      </c>
      <c r="F9" s="5" t="n">
        <v>0</v>
      </c>
      <c r="G9" s="28" t="inlineStr">
        <is>
          <t>Bueno</t>
        </is>
      </c>
      <c r="H9" s="28" t="inlineStr">
        <is>
          <t>Alta</t>
        </is>
      </c>
      <c r="I9" s="28" t="inlineStr">
        <is>
          <t>Ninguno</t>
        </is>
      </c>
      <c r="J9" s="26" t="n"/>
      <c r="K9" s="18">
        <f>IF(G9="","",IFERROR(MATCH(G9,Listas!$A$2:$A$6,0),""))</f>
        <v/>
      </c>
    </row>
    <row r="10">
      <c r="B10" s="24" t="n">
        <v>46277</v>
      </c>
      <c r="C10" s="18">
        <f>IF(B10="","",IF(COUNTIF(Ciclos!$B$8:$B$47,"&lt;="&amp;B10)=0,"",B10-INDEX(Ciclos!$B$8:$B$47,COUNTIF(Ciclos!$B$8:$B$47,"&lt;="&amp;B10))+1))</f>
        <v/>
      </c>
      <c r="D10" s="17">
        <f>IF(C10="","",IFERROR(IF(C10&lt;=ROUND(Panel!$E$11,0),"Periodo","Resto del ciclo"),""))</f>
        <v/>
      </c>
      <c r="E10" s="28" t="inlineStr">
        <is>
          <t>Sin flujo</t>
        </is>
      </c>
      <c r="F10" s="5" t="n">
        <v>0</v>
      </c>
      <c r="G10" s="28" t="inlineStr">
        <is>
          <t>Normal</t>
        </is>
      </c>
      <c r="H10" s="28" t="inlineStr">
        <is>
          <t>Media</t>
        </is>
      </c>
      <c r="I10" s="28" t="inlineStr">
        <is>
          <t>Ninguno</t>
        </is>
      </c>
      <c r="J10" s="26" t="n"/>
      <c r="K10" s="18">
        <f>IF(G10="","",IFERROR(MATCH(G10,Listas!$A$2:$A$6,0),""))</f>
        <v/>
      </c>
    </row>
    <row r="11">
      <c r="B11" s="24" t="n">
        <v>46278</v>
      </c>
      <c r="C11" s="18">
        <f>IF(B11="","",IF(COUNTIF(Ciclos!$B$8:$B$47,"&lt;="&amp;B11)=0,"",B11-INDEX(Ciclos!$B$8:$B$47,COUNTIF(Ciclos!$B$8:$B$47,"&lt;="&amp;B11))+1))</f>
        <v/>
      </c>
      <c r="D11" s="17">
        <f>IF(C11="","",IFERROR(IF(C11&lt;=ROUND(Panel!$E$11,0),"Periodo","Resto del ciclo"),""))</f>
        <v/>
      </c>
      <c r="E11" s="28" t="inlineStr">
        <is>
          <t>Sin flujo</t>
        </is>
      </c>
      <c r="F11" s="5" t="n">
        <v>1</v>
      </c>
      <c r="G11" s="28" t="inlineStr">
        <is>
          <t>Bueno</t>
        </is>
      </c>
      <c r="H11" s="28" t="inlineStr">
        <is>
          <t>Alta</t>
        </is>
      </c>
      <c r="I11" s="28" t="inlineStr">
        <is>
          <t>Ninguno</t>
        </is>
      </c>
      <c r="J11" s="26" t="inlineStr">
        <is>
          <t>Salida en bici</t>
        </is>
      </c>
      <c r="K11" s="18">
        <f>IF(G11="","",IFERROR(MATCH(G11,Listas!$A$2:$A$6,0),""))</f>
        <v/>
      </c>
    </row>
    <row r="12">
      <c r="B12" s="24" t="n">
        <v>46279</v>
      </c>
      <c r="C12" s="18">
        <f>IF(B12="","",IF(COUNTIF(Ciclos!$B$8:$B$47,"&lt;="&amp;B12)=0,"",B12-INDEX(Ciclos!$B$8:$B$47,COUNTIF(Ciclos!$B$8:$B$47,"&lt;="&amp;B12))+1))</f>
        <v/>
      </c>
      <c r="D12" s="17">
        <f>IF(C12="","",IFERROR(IF(C12&lt;=ROUND(Panel!$E$11,0),"Periodo","Resto del ciclo"),""))</f>
        <v/>
      </c>
      <c r="E12" s="28" t="inlineStr">
        <is>
          <t>Sin flujo</t>
        </is>
      </c>
      <c r="F12" s="5" t="n">
        <v>0</v>
      </c>
      <c r="G12" s="28" t="inlineStr">
        <is>
          <t>Bueno</t>
        </is>
      </c>
      <c r="H12" s="28" t="inlineStr">
        <is>
          <t>Media</t>
        </is>
      </c>
      <c r="I12" s="28" t="inlineStr">
        <is>
          <t>Ninguno</t>
        </is>
      </c>
      <c r="J12" s="26" t="n"/>
      <c r="K12" s="18">
        <f>IF(G12="","",IFERROR(MATCH(G12,Listas!$A$2:$A$6,0),""))</f>
        <v/>
      </c>
    </row>
    <row r="13">
      <c r="B13" s="24" t="n">
        <v>46280</v>
      </c>
      <c r="C13" s="18">
        <f>IF(B13="","",IF(COUNTIF(Ciclos!$B$8:$B$47,"&lt;="&amp;B13)=0,"",B13-INDEX(Ciclos!$B$8:$B$47,COUNTIF(Ciclos!$B$8:$B$47,"&lt;="&amp;B13))+1))</f>
        <v/>
      </c>
      <c r="D13" s="17">
        <f>IF(C13="","",IFERROR(IF(C13&lt;=ROUND(Panel!$E$11,0),"Periodo","Resto del ciclo"),""))</f>
        <v/>
      </c>
      <c r="E13" s="28" t="inlineStr">
        <is>
          <t>Sin flujo</t>
        </is>
      </c>
      <c r="F13" s="5" t="n">
        <v>1</v>
      </c>
      <c r="G13" s="28" t="inlineStr">
        <is>
          <t>Normal</t>
        </is>
      </c>
      <c r="H13" s="28" t="inlineStr">
        <is>
          <t>Media</t>
        </is>
      </c>
      <c r="I13" s="28" t="inlineStr">
        <is>
          <t>Dolor de cabeza</t>
        </is>
      </c>
      <c r="J13" s="26" t="n"/>
      <c r="K13" s="18">
        <f>IF(G13="","",IFERROR(MATCH(G13,Listas!$A$2:$A$6,0),""))</f>
        <v/>
      </c>
    </row>
    <row r="14">
      <c r="B14" s="24" t="n">
        <v>46281</v>
      </c>
      <c r="C14" s="18">
        <f>IF(B14="","",IF(COUNTIF(Ciclos!$B$8:$B$47,"&lt;="&amp;B14)=0,"",B14-INDEX(Ciclos!$B$8:$B$47,COUNTIF(Ciclos!$B$8:$B$47,"&lt;="&amp;B14))+1))</f>
        <v/>
      </c>
      <c r="D14" s="17">
        <f>IF(C14="","",IFERROR(IF(C14&lt;=ROUND(Panel!$E$11,0),"Periodo","Resto del ciclo"),""))</f>
        <v/>
      </c>
      <c r="E14" s="28" t="inlineStr">
        <is>
          <t>Sin flujo</t>
        </is>
      </c>
      <c r="F14" s="5" t="n">
        <v>0</v>
      </c>
      <c r="G14" s="28" t="inlineStr">
        <is>
          <t>Normal</t>
        </is>
      </c>
      <c r="H14" s="28" t="inlineStr">
        <is>
          <t>Media</t>
        </is>
      </c>
      <c r="I14" s="28" t="inlineStr">
        <is>
          <t>Ninguno</t>
        </is>
      </c>
      <c r="J14" s="26" t="n"/>
      <c r="K14" s="18">
        <f>IF(G14="","",IFERROR(MATCH(G14,Listas!$A$2:$A$6,0),""))</f>
        <v/>
      </c>
    </row>
    <row r="15">
      <c r="B15" s="24" t="n">
        <v>46282</v>
      </c>
      <c r="C15" s="18">
        <f>IF(B15="","",IF(COUNTIF(Ciclos!$B$8:$B$47,"&lt;="&amp;B15)=0,"",B15-INDEX(Ciclos!$B$8:$B$47,COUNTIF(Ciclos!$B$8:$B$47,"&lt;="&amp;B15))+1))</f>
        <v/>
      </c>
      <c r="D15" s="17">
        <f>IF(C15="","",IFERROR(IF(C15&lt;=ROUND(Panel!$E$11,0),"Periodo","Resto del ciclo"),""))</f>
        <v/>
      </c>
      <c r="E15" s="28" t="inlineStr">
        <is>
          <t>Sin flujo</t>
        </is>
      </c>
      <c r="F15" s="5" t="n">
        <v>0</v>
      </c>
      <c r="G15" s="28" t="inlineStr">
        <is>
          <t>Bueno</t>
        </is>
      </c>
      <c r="H15" s="28" t="inlineStr">
        <is>
          <t>Alta</t>
        </is>
      </c>
      <c r="I15" s="28" t="inlineStr">
        <is>
          <t>Ninguno</t>
        </is>
      </c>
      <c r="J15" s="26" t="n"/>
      <c r="K15" s="18">
        <f>IF(G15="","",IFERROR(MATCH(G15,Listas!$A$2:$A$6,0),""))</f>
        <v/>
      </c>
    </row>
    <row r="16">
      <c r="B16" s="24" t="n">
        <v>46283</v>
      </c>
      <c r="C16" s="18">
        <f>IF(B16="","",IF(COUNTIF(Ciclos!$B$8:$B$47,"&lt;="&amp;B16)=0,"",B16-INDEX(Ciclos!$B$8:$B$47,COUNTIF(Ciclos!$B$8:$B$47,"&lt;="&amp;B16))+1))</f>
        <v/>
      </c>
      <c r="D16" s="17">
        <f>IF(C16="","",IFERROR(IF(C16&lt;=ROUND(Panel!$E$11,0),"Periodo","Resto del ciclo"),""))</f>
        <v/>
      </c>
      <c r="E16" s="28" t="inlineStr">
        <is>
          <t>Sin flujo</t>
        </is>
      </c>
      <c r="F16" s="5" t="n">
        <v>2</v>
      </c>
      <c r="G16" s="28" t="inlineStr">
        <is>
          <t>Normal</t>
        </is>
      </c>
      <c r="H16" s="28" t="inlineStr">
        <is>
          <t>Media</t>
        </is>
      </c>
      <c r="I16" s="28" t="inlineStr">
        <is>
          <t>Hinchazón</t>
        </is>
      </c>
      <c r="J16" s="26" t="n"/>
      <c r="K16" s="18">
        <f>IF(G16="","",IFERROR(MATCH(G16,Listas!$A$2:$A$6,0),""))</f>
        <v/>
      </c>
    </row>
    <row r="17">
      <c r="B17" s="24" t="n">
        <v>46284</v>
      </c>
      <c r="C17" s="18">
        <f>IF(B17="","",IF(COUNTIF(Ciclos!$B$8:$B$47,"&lt;="&amp;B17)=0,"",B17-INDEX(Ciclos!$B$8:$B$47,COUNTIF(Ciclos!$B$8:$B$47,"&lt;="&amp;B17))+1))</f>
        <v/>
      </c>
      <c r="D17" s="17">
        <f>IF(C17="","",IFERROR(IF(C17&lt;=ROUND(Panel!$E$11,0),"Periodo","Resto del ciclo"),""))</f>
        <v/>
      </c>
      <c r="E17" s="28" t="inlineStr">
        <is>
          <t>Sin flujo</t>
        </is>
      </c>
      <c r="F17" s="5" t="n">
        <v>1</v>
      </c>
      <c r="G17" s="28" t="inlineStr">
        <is>
          <t>Normal</t>
        </is>
      </c>
      <c r="H17" s="28" t="inlineStr">
        <is>
          <t>Media</t>
        </is>
      </c>
      <c r="I17" s="28" t="inlineStr">
        <is>
          <t>Antojos</t>
        </is>
      </c>
      <c r="J17" s="26" t="n"/>
      <c r="K17" s="18">
        <f>IF(G17="","",IFERROR(MATCH(G17,Listas!$A$2:$A$6,0),""))</f>
        <v/>
      </c>
    </row>
    <row r="18">
      <c r="B18" s="24" t="n">
        <v>46285</v>
      </c>
      <c r="C18" s="18">
        <f>IF(B18="","",IF(COUNTIF(Ciclos!$B$8:$B$47,"&lt;="&amp;B18)=0,"",B18-INDEX(Ciclos!$B$8:$B$47,COUNTIF(Ciclos!$B$8:$B$47,"&lt;="&amp;B18))+1))</f>
        <v/>
      </c>
      <c r="D18" s="17">
        <f>IF(C18="","",IFERROR(IF(C18&lt;=ROUND(Panel!$E$11,0),"Periodo","Resto del ciclo"),""))</f>
        <v/>
      </c>
      <c r="E18" s="28" t="inlineStr">
        <is>
          <t>Sin flujo</t>
        </is>
      </c>
      <c r="F18" s="5" t="n">
        <v>2</v>
      </c>
      <c r="G18" s="28" t="inlineStr">
        <is>
          <t>Bajo</t>
        </is>
      </c>
      <c r="H18" s="28" t="inlineStr">
        <is>
          <t>Media</t>
        </is>
      </c>
      <c r="I18" s="28" t="inlineStr">
        <is>
          <t>Sensibilidad</t>
        </is>
      </c>
      <c r="J18" s="26" t="inlineStr">
        <is>
          <t>Día con poco sueño</t>
        </is>
      </c>
      <c r="K18" s="18">
        <f>IF(G18="","",IFERROR(MATCH(G18,Listas!$A$2:$A$6,0),""))</f>
        <v/>
      </c>
    </row>
    <row r="19">
      <c r="B19" s="24" t="n">
        <v>46286</v>
      </c>
      <c r="C19" s="18">
        <f>IF(B19="","",IF(COUNTIF(Ciclos!$B$8:$B$47,"&lt;="&amp;B19)=0,"",B19-INDEX(Ciclos!$B$8:$B$47,COUNTIF(Ciclos!$B$8:$B$47,"&lt;="&amp;B19))+1))</f>
        <v/>
      </c>
      <c r="D19" s="17">
        <f>IF(C19="","",IFERROR(IF(C19&lt;=ROUND(Panel!$E$11,0),"Periodo","Resto del ciclo"),""))</f>
        <v/>
      </c>
      <c r="E19" s="28" t="inlineStr">
        <is>
          <t>Sin flujo</t>
        </is>
      </c>
      <c r="F19" s="5" t="n">
        <v>3</v>
      </c>
      <c r="G19" s="28" t="inlineStr">
        <is>
          <t>Bajo</t>
        </is>
      </c>
      <c r="H19" s="28" t="inlineStr">
        <is>
          <t>Baja</t>
        </is>
      </c>
      <c r="I19" s="28" t="inlineStr">
        <is>
          <t>Cansancio</t>
        </is>
      </c>
      <c r="J19" s="26" t="n"/>
      <c r="K19" s="18">
        <f>IF(G19="","",IFERROR(MATCH(G19,Listas!$A$2:$A$6,0),""))</f>
        <v/>
      </c>
    </row>
    <row r="20">
      <c r="B20" s="24" t="n">
        <v>46287</v>
      </c>
      <c r="C20" s="18">
        <f>IF(B20="","",IF(COUNTIF(Ciclos!$B$8:$B$47,"&lt;="&amp;B20)=0,"",B20-INDEX(Ciclos!$B$8:$B$47,COUNTIF(Ciclos!$B$8:$B$47,"&lt;="&amp;B20))+1))</f>
        <v/>
      </c>
      <c r="D20" s="17">
        <f>IF(C20="","",IFERROR(IF(C20&lt;=ROUND(Panel!$E$11,0),"Periodo","Resto del ciclo"),""))</f>
        <v/>
      </c>
      <c r="E20" s="28" t="inlineStr">
        <is>
          <t>Sin flujo</t>
        </is>
      </c>
      <c r="F20" s="5" t="n">
        <v>3</v>
      </c>
      <c r="G20" s="28" t="inlineStr">
        <is>
          <t>Bajo</t>
        </is>
      </c>
      <c r="H20" s="28" t="inlineStr">
        <is>
          <t>Baja</t>
        </is>
      </c>
      <c r="I20" s="28" t="inlineStr">
        <is>
          <t>Hinchazón</t>
        </is>
      </c>
      <c r="J20" s="26" t="n"/>
      <c r="K20" s="18">
        <f>IF(G20="","",IFERROR(MATCH(G20,Listas!$A$2:$A$6,0),""))</f>
        <v/>
      </c>
    </row>
    <row r="21">
      <c r="B21" s="24" t="n">
        <v>46288</v>
      </c>
      <c r="C21" s="18">
        <f>IF(B21="","",IF(COUNTIF(Ciclos!$B$8:$B$47,"&lt;="&amp;B21)=0,"",B21-INDEX(Ciclos!$B$8:$B$47,COUNTIF(Ciclos!$B$8:$B$47,"&lt;="&amp;B21))+1))</f>
        <v/>
      </c>
      <c r="D21" s="17">
        <f>IF(C21="","",IFERROR(IF(C21&lt;=ROUND(Panel!$E$11,0),"Periodo","Resto del ciclo"),""))</f>
        <v/>
      </c>
      <c r="E21" s="28" t="inlineStr">
        <is>
          <t>Sin flujo</t>
        </is>
      </c>
      <c r="F21" s="5" t="n">
        <v>2</v>
      </c>
      <c r="G21" s="28" t="inlineStr">
        <is>
          <t>Normal</t>
        </is>
      </c>
      <c r="H21" s="28" t="inlineStr">
        <is>
          <t>Media</t>
        </is>
      </c>
      <c r="I21" s="28" t="inlineStr">
        <is>
          <t>Sensibilidad</t>
        </is>
      </c>
      <c r="J21" s="26" t="n"/>
      <c r="K21" s="18">
        <f>IF(G21="","",IFERROR(MATCH(G21,Listas!$A$2:$A$6,0),""))</f>
        <v/>
      </c>
    </row>
    <row r="22">
      <c r="B22" s="24" t="n">
        <v>46289</v>
      </c>
      <c r="C22" s="18">
        <f>IF(B22="","",IF(COUNTIF(Ciclos!$B$8:$B$47,"&lt;="&amp;B22)=0,"",B22-INDEX(Ciclos!$B$8:$B$47,COUNTIF(Ciclos!$B$8:$B$47,"&lt;="&amp;B22))+1))</f>
        <v/>
      </c>
      <c r="D22" s="17">
        <f>IF(C22="","",IFERROR(IF(C22&lt;=ROUND(Panel!$E$11,0),"Periodo","Resto del ciclo"),""))</f>
        <v/>
      </c>
      <c r="E22" s="28" t="inlineStr">
        <is>
          <t>Sin flujo</t>
        </is>
      </c>
      <c r="F22" s="5" t="n">
        <v>3</v>
      </c>
      <c r="G22" s="28" t="inlineStr">
        <is>
          <t>Bajo</t>
        </is>
      </c>
      <c r="H22" s="28" t="inlineStr">
        <is>
          <t>Baja</t>
        </is>
      </c>
      <c r="I22" s="28" t="inlineStr">
        <is>
          <t>Dolor de cabeza</t>
        </is>
      </c>
      <c r="J22" s="26" t="n"/>
      <c r="K22" s="18">
        <f>IF(G22="","",IFERROR(MATCH(G22,Listas!$A$2:$A$6,0),""))</f>
        <v/>
      </c>
    </row>
    <row r="23">
      <c r="B23" s="24" t="n">
        <v>46290</v>
      </c>
      <c r="C23" s="18">
        <f>IF(B23="","",IF(COUNTIF(Ciclos!$B$8:$B$47,"&lt;="&amp;B23)=0,"",B23-INDEX(Ciclos!$B$8:$B$47,COUNTIF(Ciclos!$B$8:$B$47,"&lt;="&amp;B23))+1))</f>
        <v/>
      </c>
      <c r="D23" s="17">
        <f>IF(C23="","",IFERROR(IF(C23&lt;=ROUND(Panel!$E$11,0),"Periodo","Resto del ciclo"),""))</f>
        <v/>
      </c>
      <c r="E23" s="28" t="inlineStr">
        <is>
          <t>Medio</t>
        </is>
      </c>
      <c r="F23" s="5" t="n">
        <v>6</v>
      </c>
      <c r="G23" s="28" t="inlineStr">
        <is>
          <t>Bajo</t>
        </is>
      </c>
      <c r="H23" s="28" t="inlineStr">
        <is>
          <t>Baja</t>
        </is>
      </c>
      <c r="I23" s="28" t="inlineStr">
        <is>
          <t>Dolor abdominal</t>
        </is>
      </c>
      <c r="J23" s="26" t="inlineStr">
        <is>
          <t>Empieza el periodo</t>
        </is>
      </c>
      <c r="K23" s="18">
        <f>IF(G23="","",IFERROR(MATCH(G23,Listas!$A$2:$A$6,0),""))</f>
        <v/>
      </c>
    </row>
    <row r="24">
      <c r="B24" s="24" t="n">
        <v>46291</v>
      </c>
      <c r="C24" s="18">
        <f>IF(B24="","",IF(COUNTIF(Ciclos!$B$8:$B$47,"&lt;="&amp;B24)=0,"",B24-INDEX(Ciclos!$B$8:$B$47,COUNTIF(Ciclos!$B$8:$B$47,"&lt;="&amp;B24))+1))</f>
        <v/>
      </c>
      <c r="D24" s="17">
        <f>IF(C24="","",IFERROR(IF(C24&lt;=ROUND(Panel!$E$11,0),"Periodo","Resto del ciclo"),""))</f>
        <v/>
      </c>
      <c r="E24" s="28" t="inlineStr">
        <is>
          <t>Abundante</t>
        </is>
      </c>
      <c r="F24" s="5" t="n">
        <v>5</v>
      </c>
      <c r="G24" s="28" t="inlineStr">
        <is>
          <t>Bajo</t>
        </is>
      </c>
      <c r="H24" s="28" t="inlineStr">
        <is>
          <t>Baja</t>
        </is>
      </c>
      <c r="I24" s="28" t="inlineStr">
        <is>
          <t>Dolor abdominal</t>
        </is>
      </c>
      <c r="J24" s="26" t="n"/>
      <c r="K24" s="18">
        <f>IF(G24="","",IFERROR(MATCH(G24,Listas!$A$2:$A$6,0),""))</f>
        <v/>
      </c>
    </row>
    <row r="25">
      <c r="B25" s="24" t="n">
        <v>46292</v>
      </c>
      <c r="C25" s="18">
        <f>IF(B25="","",IF(COUNTIF(Ciclos!$B$8:$B$47,"&lt;="&amp;B25)=0,"",B25-INDEX(Ciclos!$B$8:$B$47,COUNTIF(Ciclos!$B$8:$B$47,"&lt;="&amp;B25))+1))</f>
        <v/>
      </c>
      <c r="D25" s="17">
        <f>IF(C25="","",IFERROR(IF(C25&lt;=ROUND(Panel!$E$11,0),"Periodo","Resto del ciclo"),""))</f>
        <v/>
      </c>
      <c r="E25" s="28" t="inlineStr">
        <is>
          <t>Medio</t>
        </is>
      </c>
      <c r="F25" s="5" t="n">
        <v>4</v>
      </c>
      <c r="G25" s="28" t="inlineStr">
        <is>
          <t>Normal</t>
        </is>
      </c>
      <c r="H25" s="28" t="inlineStr">
        <is>
          <t>Media</t>
        </is>
      </c>
      <c r="I25" s="28" t="inlineStr">
        <is>
          <t>Dolor de espalda</t>
        </is>
      </c>
      <c r="J25" s="26" t="n"/>
      <c r="K25" s="18">
        <f>IF(G25="","",IFERROR(MATCH(G25,Listas!$A$2:$A$6,0),""))</f>
        <v/>
      </c>
    </row>
    <row r="26">
      <c r="B26" s="24" t="n">
        <v>46293</v>
      </c>
      <c r="C26" s="18">
        <f>IF(B26="","",IF(COUNTIF(Ciclos!$B$8:$B$47,"&lt;="&amp;B26)=0,"",B26-INDEX(Ciclos!$B$8:$B$47,COUNTIF(Ciclos!$B$8:$B$47,"&lt;="&amp;B26))+1))</f>
        <v/>
      </c>
      <c r="D26" s="17">
        <f>IF(C26="","",IFERROR(IF(C26&lt;=ROUND(Panel!$E$11,0),"Periodo","Resto del ciclo"),""))</f>
        <v/>
      </c>
      <c r="E26" s="28" t="inlineStr">
        <is>
          <t>Ligero</t>
        </is>
      </c>
      <c r="F26" s="5" t="n">
        <v>2</v>
      </c>
      <c r="G26" s="28" t="inlineStr">
        <is>
          <t>Normal</t>
        </is>
      </c>
      <c r="H26" s="28" t="inlineStr">
        <is>
          <t>Media</t>
        </is>
      </c>
      <c r="I26" s="28" t="inlineStr">
        <is>
          <t>Cansancio</t>
        </is>
      </c>
      <c r="J26" s="26" t="n"/>
      <c r="K26" s="18">
        <f>IF(G26="","",IFERROR(MATCH(G26,Listas!$A$2:$A$6,0),""))</f>
        <v/>
      </c>
    </row>
    <row r="27">
      <c r="B27" s="24" t="n">
        <v>46294</v>
      </c>
      <c r="C27" s="18">
        <f>IF(B27="","",IF(COUNTIF(Ciclos!$B$8:$B$47,"&lt;="&amp;B27)=0,"",B27-INDEX(Ciclos!$B$8:$B$47,COUNTIF(Ciclos!$B$8:$B$47,"&lt;="&amp;B27))+1))</f>
        <v/>
      </c>
      <c r="D27" s="17">
        <f>IF(C27="","",IFERROR(IF(C27&lt;=ROUND(Panel!$E$11,0),"Periodo","Resto del ciclo"),""))</f>
        <v/>
      </c>
      <c r="E27" s="28" t="inlineStr">
        <is>
          <t>Ligero</t>
        </is>
      </c>
      <c r="F27" s="5" t="n">
        <v>1</v>
      </c>
      <c r="G27" s="28" t="inlineStr">
        <is>
          <t>Normal</t>
        </is>
      </c>
      <c r="H27" s="28" t="inlineStr">
        <is>
          <t>Media</t>
        </is>
      </c>
      <c r="I27" s="28" t="inlineStr">
        <is>
          <t>Ninguno</t>
        </is>
      </c>
      <c r="J27" s="26" t="n"/>
      <c r="K27" s="18">
        <f>IF(G27="","",IFERROR(MATCH(G27,Listas!$A$2:$A$6,0),""))</f>
        <v/>
      </c>
    </row>
    <row r="28">
      <c r="B28" s="24" t="n">
        <v>46295</v>
      </c>
      <c r="C28" s="18">
        <f>IF(B28="","",IF(COUNTIF(Ciclos!$B$8:$B$47,"&lt;="&amp;B28)=0,"",B28-INDEX(Ciclos!$B$8:$B$47,COUNTIF(Ciclos!$B$8:$B$47,"&lt;="&amp;B28))+1))</f>
        <v/>
      </c>
      <c r="D28" s="17">
        <f>IF(C28="","",IFERROR(IF(C28&lt;=ROUND(Panel!$E$11,0),"Periodo","Resto del ciclo"),""))</f>
        <v/>
      </c>
      <c r="E28" s="28" t="inlineStr">
        <is>
          <t>Sin flujo</t>
        </is>
      </c>
      <c r="F28" s="5" t="n">
        <v>0</v>
      </c>
      <c r="G28" s="28" t="inlineStr">
        <is>
          <t>Bueno</t>
        </is>
      </c>
      <c r="H28" s="28" t="inlineStr">
        <is>
          <t>Media</t>
        </is>
      </c>
      <c r="I28" s="28" t="inlineStr">
        <is>
          <t>Ninguno</t>
        </is>
      </c>
      <c r="J28" s="26" t="n"/>
      <c r="K28" s="18">
        <f>IF(G28="","",IFERROR(MATCH(G28,Listas!$A$2:$A$6,0),""))</f>
        <v/>
      </c>
    </row>
    <row r="29">
      <c r="B29" s="24" t="n">
        <v>46296</v>
      </c>
      <c r="C29" s="18">
        <f>IF(B29="","",IF(COUNTIF(Ciclos!$B$8:$B$47,"&lt;="&amp;B29)=0,"",B29-INDEX(Ciclos!$B$8:$B$47,COUNTIF(Ciclos!$B$8:$B$47,"&lt;="&amp;B29))+1))</f>
        <v/>
      </c>
      <c r="D29" s="17">
        <f>IF(C29="","",IFERROR(IF(C29&lt;=ROUND(Panel!$E$11,0),"Periodo","Resto del ciclo"),""))</f>
        <v/>
      </c>
      <c r="E29" s="28" t="inlineStr">
        <is>
          <t>Sin flujo</t>
        </is>
      </c>
      <c r="F29" s="5" t="n">
        <v>0</v>
      </c>
      <c r="G29" s="28" t="inlineStr">
        <is>
          <t>Bueno</t>
        </is>
      </c>
      <c r="H29" s="28" t="inlineStr">
        <is>
          <t>Alta</t>
        </is>
      </c>
      <c r="I29" s="28" t="inlineStr">
        <is>
          <t>Ninguno</t>
        </is>
      </c>
      <c r="J29" s="26" t="n"/>
      <c r="K29" s="18">
        <f>IF(G29="","",IFERROR(MATCH(G29,Listas!$A$2:$A$6,0),""))</f>
        <v/>
      </c>
    </row>
    <row r="30">
      <c r="B30" s="24" t="n">
        <v>46297</v>
      </c>
      <c r="C30" s="18">
        <f>IF(B30="","",IF(COUNTIF(Ciclos!$B$8:$B$47,"&lt;="&amp;B30)=0,"",B30-INDEX(Ciclos!$B$8:$B$47,COUNTIF(Ciclos!$B$8:$B$47,"&lt;="&amp;B30))+1))</f>
        <v/>
      </c>
      <c r="D30" s="17">
        <f>IF(C30="","",IFERROR(IF(C30&lt;=ROUND(Panel!$E$11,0),"Periodo","Resto del ciclo"),""))</f>
        <v/>
      </c>
      <c r="E30" s="28" t="inlineStr">
        <is>
          <t>Sin flujo</t>
        </is>
      </c>
      <c r="F30" s="5" t="n">
        <v>0</v>
      </c>
      <c r="G30" s="28" t="inlineStr">
        <is>
          <t>Muy bueno</t>
        </is>
      </c>
      <c r="H30" s="28" t="inlineStr">
        <is>
          <t>Alta</t>
        </is>
      </c>
      <c r="I30" s="28" t="inlineStr">
        <is>
          <t>Ninguno</t>
        </is>
      </c>
      <c r="J30" s="26" t="inlineStr">
        <is>
          <t>Fin de semana tranquilo</t>
        </is>
      </c>
      <c r="K30" s="18">
        <f>IF(G30="","",IFERROR(MATCH(G30,Listas!$A$2:$A$6,0),""))</f>
        <v/>
      </c>
    </row>
    <row r="31">
      <c r="B31" s="24" t="n">
        <v>46298</v>
      </c>
      <c r="C31" s="18">
        <f>IF(B31="","",IF(COUNTIF(Ciclos!$B$8:$B$47,"&lt;="&amp;B31)=0,"",B31-INDEX(Ciclos!$B$8:$B$47,COUNTIF(Ciclos!$B$8:$B$47,"&lt;="&amp;B31))+1))</f>
        <v/>
      </c>
      <c r="D31" s="17">
        <f>IF(C31="","",IFERROR(IF(C31&lt;=ROUND(Panel!$E$11,0),"Periodo","Resto del ciclo"),""))</f>
        <v/>
      </c>
      <c r="E31" s="28" t="inlineStr">
        <is>
          <t>Sin flujo</t>
        </is>
      </c>
      <c r="F31" s="5" t="n">
        <v>0</v>
      </c>
      <c r="G31" s="28" t="inlineStr">
        <is>
          <t>Bueno</t>
        </is>
      </c>
      <c r="H31" s="28" t="inlineStr">
        <is>
          <t>Alta</t>
        </is>
      </c>
      <c r="I31" s="28" t="inlineStr">
        <is>
          <t>Ninguno</t>
        </is>
      </c>
      <c r="J31" s="26" t="n"/>
      <c r="K31" s="18">
        <f>IF(G31="","",IFERROR(MATCH(G31,Listas!$A$2:$A$6,0),""))</f>
        <v/>
      </c>
    </row>
    <row r="32">
      <c r="B32" s="24" t="n">
        <v>46299</v>
      </c>
      <c r="C32" s="18">
        <f>IF(B32="","",IF(COUNTIF(Ciclos!$B$8:$B$47,"&lt;="&amp;B32)=0,"",B32-INDEX(Ciclos!$B$8:$B$47,COUNTIF(Ciclos!$B$8:$B$47,"&lt;="&amp;B32))+1))</f>
        <v/>
      </c>
      <c r="D32" s="17">
        <f>IF(C32="","",IFERROR(IF(C32&lt;=ROUND(Panel!$E$11,0),"Periodo","Resto del ciclo"),""))</f>
        <v/>
      </c>
      <c r="E32" s="28" t="inlineStr">
        <is>
          <t>Sin flujo</t>
        </is>
      </c>
      <c r="F32" s="5" t="n">
        <v>1</v>
      </c>
      <c r="G32" s="28" t="inlineStr">
        <is>
          <t>Bueno</t>
        </is>
      </c>
      <c r="H32" s="28" t="inlineStr">
        <is>
          <t>Media</t>
        </is>
      </c>
      <c r="I32" s="28" t="inlineStr">
        <is>
          <t>Ninguno</t>
        </is>
      </c>
      <c r="J32" s="26" t="n"/>
      <c r="K32" s="18">
        <f>IF(G32="","",IFERROR(MATCH(G32,Listas!$A$2:$A$6,0),""))</f>
        <v/>
      </c>
    </row>
    <row r="33">
      <c r="B33" s="24" t="n">
        <v>46300</v>
      </c>
      <c r="C33" s="18">
        <f>IF(B33="","",IF(COUNTIF(Ciclos!$B$8:$B$47,"&lt;="&amp;B33)=0,"",B33-INDEX(Ciclos!$B$8:$B$47,COUNTIF(Ciclos!$B$8:$B$47,"&lt;="&amp;B33))+1))</f>
        <v/>
      </c>
      <c r="D33" s="17">
        <f>IF(C33="","",IFERROR(IF(C33&lt;=ROUND(Panel!$E$11,0),"Periodo","Resto del ciclo"),""))</f>
        <v/>
      </c>
      <c r="E33" s="28" t="inlineStr">
        <is>
          <t>Sin flujo</t>
        </is>
      </c>
      <c r="F33" s="5" t="n">
        <v>0</v>
      </c>
      <c r="G33" s="28" t="inlineStr">
        <is>
          <t>Bueno</t>
        </is>
      </c>
      <c r="H33" s="28" t="inlineStr">
        <is>
          <t>Alta</t>
        </is>
      </c>
      <c r="I33" s="28" t="inlineStr">
        <is>
          <t>Ninguno</t>
        </is>
      </c>
      <c r="J33" s="26" t="n"/>
      <c r="K33" s="18">
        <f>IF(G33="","",IFERROR(MATCH(G33,Listas!$A$2:$A$6,0),""))</f>
        <v/>
      </c>
    </row>
    <row r="34">
      <c r="B34" s="24" t="n"/>
      <c r="C34" s="18">
        <f>IF(B34="","",IF(COUNTIF(Ciclos!$B$8:$B$47,"&lt;="&amp;B34)=0,"",B34-INDEX(Ciclos!$B$8:$B$47,COUNTIF(Ciclos!$B$8:$B$47,"&lt;="&amp;B34))+1))</f>
        <v/>
      </c>
      <c r="D34" s="17">
        <f>IF(C34="","",IFERROR(IF(C34&lt;=ROUND(Panel!$E$11,0),"Periodo","Resto del ciclo"),""))</f>
        <v/>
      </c>
      <c r="E34" s="28" t="n"/>
      <c r="F34" s="5" t="n"/>
      <c r="G34" s="28" t="n"/>
      <c r="H34" s="28" t="n"/>
      <c r="I34" s="28" t="n"/>
      <c r="J34" s="26" t="n"/>
      <c r="K34" s="18">
        <f>IF(G34="","",IFERROR(MATCH(G34,Listas!$A$2:$A$6,0),""))</f>
        <v/>
      </c>
    </row>
    <row r="35">
      <c r="B35" s="24" t="n"/>
      <c r="C35" s="18">
        <f>IF(B35="","",IF(COUNTIF(Ciclos!$B$8:$B$47,"&lt;="&amp;B35)=0,"",B35-INDEX(Ciclos!$B$8:$B$47,COUNTIF(Ciclos!$B$8:$B$47,"&lt;="&amp;B35))+1))</f>
        <v/>
      </c>
      <c r="D35" s="17">
        <f>IF(C35="","",IFERROR(IF(C35&lt;=ROUND(Panel!$E$11,0),"Periodo","Resto del ciclo"),""))</f>
        <v/>
      </c>
      <c r="E35" s="28" t="n"/>
      <c r="F35" s="5" t="n"/>
      <c r="G35" s="28" t="n"/>
      <c r="H35" s="28" t="n"/>
      <c r="I35" s="28" t="n"/>
      <c r="J35" s="26" t="n"/>
      <c r="K35" s="18">
        <f>IF(G35="","",IFERROR(MATCH(G35,Listas!$A$2:$A$6,0),""))</f>
        <v/>
      </c>
    </row>
    <row r="36">
      <c r="B36" s="24" t="n"/>
      <c r="C36" s="18">
        <f>IF(B36="","",IF(COUNTIF(Ciclos!$B$8:$B$47,"&lt;="&amp;B36)=0,"",B36-INDEX(Ciclos!$B$8:$B$47,COUNTIF(Ciclos!$B$8:$B$47,"&lt;="&amp;B36))+1))</f>
        <v/>
      </c>
      <c r="D36" s="17">
        <f>IF(C36="","",IFERROR(IF(C36&lt;=ROUND(Panel!$E$11,0),"Periodo","Resto del ciclo"),""))</f>
        <v/>
      </c>
      <c r="E36" s="28" t="n"/>
      <c r="F36" s="5" t="n"/>
      <c r="G36" s="28" t="n"/>
      <c r="H36" s="28" t="n"/>
      <c r="I36" s="28" t="n"/>
      <c r="J36" s="26" t="n"/>
      <c r="K36" s="18">
        <f>IF(G36="","",IFERROR(MATCH(G36,Listas!$A$2:$A$6,0),""))</f>
        <v/>
      </c>
    </row>
    <row r="37">
      <c r="B37" s="24" t="n"/>
      <c r="C37" s="18">
        <f>IF(B37="","",IF(COUNTIF(Ciclos!$B$8:$B$47,"&lt;="&amp;B37)=0,"",B37-INDEX(Ciclos!$B$8:$B$47,COUNTIF(Ciclos!$B$8:$B$47,"&lt;="&amp;B37))+1))</f>
        <v/>
      </c>
      <c r="D37" s="17">
        <f>IF(C37="","",IFERROR(IF(C37&lt;=ROUND(Panel!$E$11,0),"Periodo","Resto del ciclo"),""))</f>
        <v/>
      </c>
      <c r="E37" s="28" t="n"/>
      <c r="F37" s="5" t="n"/>
      <c r="G37" s="28" t="n"/>
      <c r="H37" s="28" t="n"/>
      <c r="I37" s="28" t="n"/>
      <c r="J37" s="26" t="n"/>
      <c r="K37" s="18">
        <f>IF(G37="","",IFERROR(MATCH(G37,Listas!$A$2:$A$6,0),""))</f>
        <v/>
      </c>
    </row>
    <row r="38">
      <c r="B38" s="24" t="n"/>
      <c r="C38" s="18">
        <f>IF(B38="","",IF(COUNTIF(Ciclos!$B$8:$B$47,"&lt;="&amp;B38)=0,"",B38-INDEX(Ciclos!$B$8:$B$47,COUNTIF(Ciclos!$B$8:$B$47,"&lt;="&amp;B38))+1))</f>
        <v/>
      </c>
      <c r="D38" s="17">
        <f>IF(C38="","",IFERROR(IF(C38&lt;=ROUND(Panel!$E$11,0),"Periodo","Resto del ciclo"),""))</f>
        <v/>
      </c>
      <c r="E38" s="28" t="n"/>
      <c r="F38" s="5" t="n"/>
      <c r="G38" s="28" t="n"/>
      <c r="H38" s="28" t="n"/>
      <c r="I38" s="28" t="n"/>
      <c r="J38" s="26" t="n"/>
      <c r="K38" s="18">
        <f>IF(G38="","",IFERROR(MATCH(G38,Listas!$A$2:$A$6,0),""))</f>
        <v/>
      </c>
    </row>
    <row r="39">
      <c r="B39" s="24" t="n"/>
      <c r="C39" s="18">
        <f>IF(B39="","",IF(COUNTIF(Ciclos!$B$8:$B$47,"&lt;="&amp;B39)=0,"",B39-INDEX(Ciclos!$B$8:$B$47,COUNTIF(Ciclos!$B$8:$B$47,"&lt;="&amp;B39))+1))</f>
        <v/>
      </c>
      <c r="D39" s="17">
        <f>IF(C39="","",IFERROR(IF(C39&lt;=ROUND(Panel!$E$11,0),"Periodo","Resto del ciclo"),""))</f>
        <v/>
      </c>
      <c r="E39" s="28" t="n"/>
      <c r="F39" s="5" t="n"/>
      <c r="G39" s="28" t="n"/>
      <c r="H39" s="28" t="n"/>
      <c r="I39" s="28" t="n"/>
      <c r="J39" s="26" t="n"/>
      <c r="K39" s="18">
        <f>IF(G39="","",IFERROR(MATCH(G39,Listas!$A$2:$A$6,0),""))</f>
        <v/>
      </c>
    </row>
    <row r="40">
      <c r="B40" s="24" t="n"/>
      <c r="C40" s="18">
        <f>IF(B40="","",IF(COUNTIF(Ciclos!$B$8:$B$47,"&lt;="&amp;B40)=0,"",B40-INDEX(Ciclos!$B$8:$B$47,COUNTIF(Ciclos!$B$8:$B$47,"&lt;="&amp;B40))+1))</f>
        <v/>
      </c>
      <c r="D40" s="17">
        <f>IF(C40="","",IFERROR(IF(C40&lt;=ROUND(Panel!$E$11,0),"Periodo","Resto del ciclo"),""))</f>
        <v/>
      </c>
      <c r="E40" s="28" t="n"/>
      <c r="F40" s="5" t="n"/>
      <c r="G40" s="28" t="n"/>
      <c r="H40" s="28" t="n"/>
      <c r="I40" s="28" t="n"/>
      <c r="J40" s="26" t="n"/>
      <c r="K40" s="18">
        <f>IF(G40="","",IFERROR(MATCH(G40,Listas!$A$2:$A$6,0),""))</f>
        <v/>
      </c>
    </row>
    <row r="41">
      <c r="B41" s="24" t="n"/>
      <c r="C41" s="18">
        <f>IF(B41="","",IF(COUNTIF(Ciclos!$B$8:$B$47,"&lt;="&amp;B41)=0,"",B41-INDEX(Ciclos!$B$8:$B$47,COUNTIF(Ciclos!$B$8:$B$47,"&lt;="&amp;B41))+1))</f>
        <v/>
      </c>
      <c r="D41" s="17">
        <f>IF(C41="","",IFERROR(IF(C41&lt;=ROUND(Panel!$E$11,0),"Periodo","Resto del ciclo"),""))</f>
        <v/>
      </c>
      <c r="E41" s="28" t="n"/>
      <c r="F41" s="5" t="n"/>
      <c r="G41" s="28" t="n"/>
      <c r="H41" s="28" t="n"/>
      <c r="I41" s="28" t="n"/>
      <c r="J41" s="26" t="n"/>
      <c r="K41" s="18">
        <f>IF(G41="","",IFERROR(MATCH(G41,Listas!$A$2:$A$6,0),""))</f>
        <v/>
      </c>
    </row>
    <row r="42">
      <c r="B42" s="24" t="n"/>
      <c r="C42" s="18">
        <f>IF(B42="","",IF(COUNTIF(Ciclos!$B$8:$B$47,"&lt;="&amp;B42)=0,"",B42-INDEX(Ciclos!$B$8:$B$47,COUNTIF(Ciclos!$B$8:$B$47,"&lt;="&amp;B42))+1))</f>
        <v/>
      </c>
      <c r="D42" s="17">
        <f>IF(C42="","",IFERROR(IF(C42&lt;=ROUND(Panel!$E$11,0),"Periodo","Resto del ciclo"),""))</f>
        <v/>
      </c>
      <c r="E42" s="28" t="n"/>
      <c r="F42" s="5" t="n"/>
      <c r="G42" s="28" t="n"/>
      <c r="H42" s="28" t="n"/>
      <c r="I42" s="28" t="n"/>
      <c r="J42" s="26" t="n"/>
      <c r="K42" s="18">
        <f>IF(G42="","",IFERROR(MATCH(G42,Listas!$A$2:$A$6,0),""))</f>
        <v/>
      </c>
    </row>
    <row r="43">
      <c r="B43" s="24" t="n"/>
      <c r="C43" s="18">
        <f>IF(B43="","",IF(COUNTIF(Ciclos!$B$8:$B$47,"&lt;="&amp;B43)=0,"",B43-INDEX(Ciclos!$B$8:$B$47,COUNTIF(Ciclos!$B$8:$B$47,"&lt;="&amp;B43))+1))</f>
        <v/>
      </c>
      <c r="D43" s="17">
        <f>IF(C43="","",IFERROR(IF(C43&lt;=ROUND(Panel!$E$11,0),"Periodo","Resto del ciclo"),""))</f>
        <v/>
      </c>
      <c r="E43" s="28" t="n"/>
      <c r="F43" s="5" t="n"/>
      <c r="G43" s="28" t="n"/>
      <c r="H43" s="28" t="n"/>
      <c r="I43" s="28" t="n"/>
      <c r="J43" s="26" t="n"/>
      <c r="K43" s="18">
        <f>IF(G43="","",IFERROR(MATCH(G43,Listas!$A$2:$A$6,0),""))</f>
        <v/>
      </c>
    </row>
    <row r="44">
      <c r="B44" s="24" t="n"/>
      <c r="C44" s="18">
        <f>IF(B44="","",IF(COUNTIF(Ciclos!$B$8:$B$47,"&lt;="&amp;B44)=0,"",B44-INDEX(Ciclos!$B$8:$B$47,COUNTIF(Ciclos!$B$8:$B$47,"&lt;="&amp;B44))+1))</f>
        <v/>
      </c>
      <c r="D44" s="17">
        <f>IF(C44="","",IFERROR(IF(C44&lt;=ROUND(Panel!$E$11,0),"Periodo","Resto del ciclo"),""))</f>
        <v/>
      </c>
      <c r="E44" s="28" t="n"/>
      <c r="F44" s="5" t="n"/>
      <c r="G44" s="28" t="n"/>
      <c r="H44" s="28" t="n"/>
      <c r="I44" s="28" t="n"/>
      <c r="J44" s="26" t="n"/>
      <c r="K44" s="18">
        <f>IF(G44="","",IFERROR(MATCH(G44,Listas!$A$2:$A$6,0),""))</f>
        <v/>
      </c>
    </row>
    <row r="45">
      <c r="B45" s="24" t="n"/>
      <c r="C45" s="18">
        <f>IF(B45="","",IF(COUNTIF(Ciclos!$B$8:$B$47,"&lt;="&amp;B45)=0,"",B45-INDEX(Ciclos!$B$8:$B$47,COUNTIF(Ciclos!$B$8:$B$47,"&lt;="&amp;B45))+1))</f>
        <v/>
      </c>
      <c r="D45" s="17">
        <f>IF(C45="","",IFERROR(IF(C45&lt;=ROUND(Panel!$E$11,0),"Periodo","Resto del ciclo"),""))</f>
        <v/>
      </c>
      <c r="E45" s="28" t="n"/>
      <c r="F45" s="5" t="n"/>
      <c r="G45" s="28" t="n"/>
      <c r="H45" s="28" t="n"/>
      <c r="I45" s="28" t="n"/>
      <c r="J45" s="26" t="n"/>
      <c r="K45" s="18">
        <f>IF(G45="","",IFERROR(MATCH(G45,Listas!$A$2:$A$6,0),""))</f>
        <v/>
      </c>
    </row>
    <row r="46">
      <c r="B46" s="24" t="n"/>
      <c r="C46" s="18">
        <f>IF(B46="","",IF(COUNTIF(Ciclos!$B$8:$B$47,"&lt;="&amp;B46)=0,"",B46-INDEX(Ciclos!$B$8:$B$47,COUNTIF(Ciclos!$B$8:$B$47,"&lt;="&amp;B46))+1))</f>
        <v/>
      </c>
      <c r="D46" s="17">
        <f>IF(C46="","",IFERROR(IF(C46&lt;=ROUND(Panel!$E$11,0),"Periodo","Resto del ciclo"),""))</f>
        <v/>
      </c>
      <c r="E46" s="28" t="n"/>
      <c r="F46" s="5" t="n"/>
      <c r="G46" s="28" t="n"/>
      <c r="H46" s="28" t="n"/>
      <c r="I46" s="28" t="n"/>
      <c r="J46" s="26" t="n"/>
      <c r="K46" s="18">
        <f>IF(G46="","",IFERROR(MATCH(G46,Listas!$A$2:$A$6,0),""))</f>
        <v/>
      </c>
    </row>
    <row r="47">
      <c r="B47" s="24" t="n"/>
      <c r="C47" s="18">
        <f>IF(B47="","",IF(COUNTIF(Ciclos!$B$8:$B$47,"&lt;="&amp;B47)=0,"",B47-INDEX(Ciclos!$B$8:$B$47,COUNTIF(Ciclos!$B$8:$B$47,"&lt;="&amp;B47))+1))</f>
        <v/>
      </c>
      <c r="D47" s="17">
        <f>IF(C47="","",IFERROR(IF(C47&lt;=ROUND(Panel!$E$11,0),"Periodo","Resto del ciclo"),""))</f>
        <v/>
      </c>
      <c r="E47" s="28" t="n"/>
      <c r="F47" s="5" t="n"/>
      <c r="G47" s="28" t="n"/>
      <c r="H47" s="28" t="n"/>
      <c r="I47" s="28" t="n"/>
      <c r="J47" s="26" t="n"/>
      <c r="K47" s="18">
        <f>IF(G47="","",IFERROR(MATCH(G47,Listas!$A$2:$A$6,0),""))</f>
        <v/>
      </c>
    </row>
    <row r="48">
      <c r="B48" s="24" t="n"/>
      <c r="C48" s="18">
        <f>IF(B48="","",IF(COUNTIF(Ciclos!$B$8:$B$47,"&lt;="&amp;B48)=0,"",B48-INDEX(Ciclos!$B$8:$B$47,COUNTIF(Ciclos!$B$8:$B$47,"&lt;="&amp;B48))+1))</f>
        <v/>
      </c>
      <c r="D48" s="17">
        <f>IF(C48="","",IFERROR(IF(C48&lt;=ROUND(Panel!$E$11,0),"Periodo","Resto del ciclo"),""))</f>
        <v/>
      </c>
      <c r="E48" s="28" t="n"/>
      <c r="F48" s="5" t="n"/>
      <c r="G48" s="28" t="n"/>
      <c r="H48" s="28" t="n"/>
      <c r="I48" s="28" t="n"/>
      <c r="J48" s="26" t="n"/>
      <c r="K48" s="18">
        <f>IF(G48="","",IFERROR(MATCH(G48,Listas!$A$2:$A$6,0),""))</f>
        <v/>
      </c>
    </row>
    <row r="49">
      <c r="B49" s="24" t="n"/>
      <c r="C49" s="18">
        <f>IF(B49="","",IF(COUNTIF(Ciclos!$B$8:$B$47,"&lt;="&amp;B49)=0,"",B49-INDEX(Ciclos!$B$8:$B$47,COUNTIF(Ciclos!$B$8:$B$47,"&lt;="&amp;B49))+1))</f>
        <v/>
      </c>
      <c r="D49" s="17">
        <f>IF(C49="","",IFERROR(IF(C49&lt;=ROUND(Panel!$E$11,0),"Periodo","Resto del ciclo"),""))</f>
        <v/>
      </c>
      <c r="E49" s="28" t="n"/>
      <c r="F49" s="5" t="n"/>
      <c r="G49" s="28" t="n"/>
      <c r="H49" s="28" t="n"/>
      <c r="I49" s="28" t="n"/>
      <c r="J49" s="26" t="n"/>
      <c r="K49" s="18">
        <f>IF(G49="","",IFERROR(MATCH(G49,Listas!$A$2:$A$6,0),""))</f>
        <v/>
      </c>
    </row>
    <row r="50">
      <c r="B50" s="24" t="n"/>
      <c r="C50" s="18">
        <f>IF(B50="","",IF(COUNTIF(Ciclos!$B$8:$B$47,"&lt;="&amp;B50)=0,"",B50-INDEX(Ciclos!$B$8:$B$47,COUNTIF(Ciclos!$B$8:$B$47,"&lt;="&amp;B50))+1))</f>
        <v/>
      </c>
      <c r="D50" s="17">
        <f>IF(C50="","",IFERROR(IF(C50&lt;=ROUND(Panel!$E$11,0),"Periodo","Resto del ciclo"),""))</f>
        <v/>
      </c>
      <c r="E50" s="28" t="n"/>
      <c r="F50" s="5" t="n"/>
      <c r="G50" s="28" t="n"/>
      <c r="H50" s="28" t="n"/>
      <c r="I50" s="28" t="n"/>
      <c r="J50" s="26" t="n"/>
      <c r="K50" s="18">
        <f>IF(G50="","",IFERROR(MATCH(G50,Listas!$A$2:$A$6,0),""))</f>
        <v/>
      </c>
    </row>
    <row r="51">
      <c r="B51" s="24" t="n"/>
      <c r="C51" s="18">
        <f>IF(B51="","",IF(COUNTIF(Ciclos!$B$8:$B$47,"&lt;="&amp;B51)=0,"",B51-INDEX(Ciclos!$B$8:$B$47,COUNTIF(Ciclos!$B$8:$B$47,"&lt;="&amp;B51))+1))</f>
        <v/>
      </c>
      <c r="D51" s="17">
        <f>IF(C51="","",IFERROR(IF(C51&lt;=ROUND(Panel!$E$11,0),"Periodo","Resto del ciclo"),""))</f>
        <v/>
      </c>
      <c r="E51" s="28" t="n"/>
      <c r="F51" s="5" t="n"/>
      <c r="G51" s="28" t="n"/>
      <c r="H51" s="28" t="n"/>
      <c r="I51" s="28" t="n"/>
      <c r="J51" s="26" t="n"/>
      <c r="K51" s="18">
        <f>IF(G51="","",IFERROR(MATCH(G51,Listas!$A$2:$A$6,0),""))</f>
        <v/>
      </c>
    </row>
    <row r="52">
      <c r="B52" s="24" t="n"/>
      <c r="C52" s="18">
        <f>IF(B52="","",IF(COUNTIF(Ciclos!$B$8:$B$47,"&lt;="&amp;B52)=0,"",B52-INDEX(Ciclos!$B$8:$B$47,COUNTIF(Ciclos!$B$8:$B$47,"&lt;="&amp;B52))+1))</f>
        <v/>
      </c>
      <c r="D52" s="17">
        <f>IF(C52="","",IFERROR(IF(C52&lt;=ROUND(Panel!$E$11,0),"Periodo","Resto del ciclo"),""))</f>
        <v/>
      </c>
      <c r="E52" s="28" t="n"/>
      <c r="F52" s="5" t="n"/>
      <c r="G52" s="28" t="n"/>
      <c r="H52" s="28" t="n"/>
      <c r="I52" s="28" t="n"/>
      <c r="J52" s="26" t="n"/>
      <c r="K52" s="18">
        <f>IF(G52="","",IFERROR(MATCH(G52,Listas!$A$2:$A$6,0),""))</f>
        <v/>
      </c>
    </row>
    <row r="53">
      <c r="B53" s="24" t="n"/>
      <c r="C53" s="18">
        <f>IF(B53="","",IF(COUNTIF(Ciclos!$B$8:$B$47,"&lt;="&amp;B53)=0,"",B53-INDEX(Ciclos!$B$8:$B$47,COUNTIF(Ciclos!$B$8:$B$47,"&lt;="&amp;B53))+1))</f>
        <v/>
      </c>
      <c r="D53" s="17">
        <f>IF(C53="","",IFERROR(IF(C53&lt;=ROUND(Panel!$E$11,0),"Periodo","Resto del ciclo"),""))</f>
        <v/>
      </c>
      <c r="E53" s="28" t="n"/>
      <c r="F53" s="5" t="n"/>
      <c r="G53" s="28" t="n"/>
      <c r="H53" s="28" t="n"/>
      <c r="I53" s="28" t="n"/>
      <c r="J53" s="26" t="n"/>
      <c r="K53" s="18">
        <f>IF(G53="","",IFERROR(MATCH(G53,Listas!$A$2:$A$6,0),""))</f>
        <v/>
      </c>
    </row>
    <row r="54">
      <c r="B54" s="24" t="n"/>
      <c r="C54" s="18">
        <f>IF(B54="","",IF(COUNTIF(Ciclos!$B$8:$B$47,"&lt;="&amp;B54)=0,"",B54-INDEX(Ciclos!$B$8:$B$47,COUNTIF(Ciclos!$B$8:$B$47,"&lt;="&amp;B54))+1))</f>
        <v/>
      </c>
      <c r="D54" s="17">
        <f>IF(C54="","",IFERROR(IF(C54&lt;=ROUND(Panel!$E$11,0),"Periodo","Resto del ciclo"),""))</f>
        <v/>
      </c>
      <c r="E54" s="28" t="n"/>
      <c r="F54" s="5" t="n"/>
      <c r="G54" s="28" t="n"/>
      <c r="H54" s="28" t="n"/>
      <c r="I54" s="28" t="n"/>
      <c r="J54" s="26" t="n"/>
      <c r="K54" s="18">
        <f>IF(G54="","",IFERROR(MATCH(G54,Listas!$A$2:$A$6,0),""))</f>
        <v/>
      </c>
    </row>
    <row r="55">
      <c r="B55" s="24" t="n"/>
      <c r="C55" s="18">
        <f>IF(B55="","",IF(COUNTIF(Ciclos!$B$8:$B$47,"&lt;="&amp;B55)=0,"",B55-INDEX(Ciclos!$B$8:$B$47,COUNTIF(Ciclos!$B$8:$B$47,"&lt;="&amp;B55))+1))</f>
        <v/>
      </c>
      <c r="D55" s="17">
        <f>IF(C55="","",IFERROR(IF(C55&lt;=ROUND(Panel!$E$11,0),"Periodo","Resto del ciclo"),""))</f>
        <v/>
      </c>
      <c r="E55" s="28" t="n"/>
      <c r="F55" s="5" t="n"/>
      <c r="G55" s="28" t="n"/>
      <c r="H55" s="28" t="n"/>
      <c r="I55" s="28" t="n"/>
      <c r="J55" s="26" t="n"/>
      <c r="K55" s="18">
        <f>IF(G55="","",IFERROR(MATCH(G55,Listas!$A$2:$A$6,0),""))</f>
        <v/>
      </c>
    </row>
    <row r="56">
      <c r="B56" s="24" t="n"/>
      <c r="C56" s="18">
        <f>IF(B56="","",IF(COUNTIF(Ciclos!$B$8:$B$47,"&lt;="&amp;B56)=0,"",B56-INDEX(Ciclos!$B$8:$B$47,COUNTIF(Ciclos!$B$8:$B$47,"&lt;="&amp;B56))+1))</f>
        <v/>
      </c>
      <c r="D56" s="17">
        <f>IF(C56="","",IFERROR(IF(C56&lt;=ROUND(Panel!$E$11,0),"Periodo","Resto del ciclo"),""))</f>
        <v/>
      </c>
      <c r="E56" s="28" t="n"/>
      <c r="F56" s="5" t="n"/>
      <c r="G56" s="28" t="n"/>
      <c r="H56" s="28" t="n"/>
      <c r="I56" s="28" t="n"/>
      <c r="J56" s="26" t="n"/>
      <c r="K56" s="18">
        <f>IF(G56="","",IFERROR(MATCH(G56,Listas!$A$2:$A$6,0),""))</f>
        <v/>
      </c>
    </row>
    <row r="57">
      <c r="B57" s="24" t="n"/>
      <c r="C57" s="18">
        <f>IF(B57="","",IF(COUNTIF(Ciclos!$B$8:$B$47,"&lt;="&amp;B57)=0,"",B57-INDEX(Ciclos!$B$8:$B$47,COUNTIF(Ciclos!$B$8:$B$47,"&lt;="&amp;B57))+1))</f>
        <v/>
      </c>
      <c r="D57" s="17">
        <f>IF(C57="","",IFERROR(IF(C57&lt;=ROUND(Panel!$E$11,0),"Periodo","Resto del ciclo"),""))</f>
        <v/>
      </c>
      <c r="E57" s="28" t="n"/>
      <c r="F57" s="5" t="n"/>
      <c r="G57" s="28" t="n"/>
      <c r="H57" s="28" t="n"/>
      <c r="I57" s="28" t="n"/>
      <c r="J57" s="26" t="n"/>
      <c r="K57" s="18">
        <f>IF(G57="","",IFERROR(MATCH(G57,Listas!$A$2:$A$6,0),""))</f>
        <v/>
      </c>
    </row>
    <row r="58">
      <c r="B58" s="24" t="n"/>
      <c r="C58" s="18">
        <f>IF(B58="","",IF(COUNTIF(Ciclos!$B$8:$B$47,"&lt;="&amp;B58)=0,"",B58-INDEX(Ciclos!$B$8:$B$47,COUNTIF(Ciclos!$B$8:$B$47,"&lt;="&amp;B58))+1))</f>
        <v/>
      </c>
      <c r="D58" s="17">
        <f>IF(C58="","",IFERROR(IF(C58&lt;=ROUND(Panel!$E$11,0),"Periodo","Resto del ciclo"),""))</f>
        <v/>
      </c>
      <c r="E58" s="28" t="n"/>
      <c r="F58" s="5" t="n"/>
      <c r="G58" s="28" t="n"/>
      <c r="H58" s="28" t="n"/>
      <c r="I58" s="28" t="n"/>
      <c r="J58" s="26" t="n"/>
      <c r="K58" s="18">
        <f>IF(G58="","",IFERROR(MATCH(G58,Listas!$A$2:$A$6,0),""))</f>
        <v/>
      </c>
    </row>
    <row r="59">
      <c r="B59" s="24" t="n"/>
      <c r="C59" s="18">
        <f>IF(B59="","",IF(COUNTIF(Ciclos!$B$8:$B$47,"&lt;="&amp;B59)=0,"",B59-INDEX(Ciclos!$B$8:$B$47,COUNTIF(Ciclos!$B$8:$B$47,"&lt;="&amp;B59))+1))</f>
        <v/>
      </c>
      <c r="D59" s="17">
        <f>IF(C59="","",IFERROR(IF(C59&lt;=ROUND(Panel!$E$11,0),"Periodo","Resto del ciclo"),""))</f>
        <v/>
      </c>
      <c r="E59" s="28" t="n"/>
      <c r="F59" s="5" t="n"/>
      <c r="G59" s="28" t="n"/>
      <c r="H59" s="28" t="n"/>
      <c r="I59" s="28" t="n"/>
      <c r="J59" s="26" t="n"/>
      <c r="K59" s="18">
        <f>IF(G59="","",IFERROR(MATCH(G59,Listas!$A$2:$A$6,0),""))</f>
        <v/>
      </c>
    </row>
    <row r="60">
      <c r="B60" s="24" t="n"/>
      <c r="C60" s="18">
        <f>IF(B60="","",IF(COUNTIF(Ciclos!$B$8:$B$47,"&lt;="&amp;B60)=0,"",B60-INDEX(Ciclos!$B$8:$B$47,COUNTIF(Ciclos!$B$8:$B$47,"&lt;="&amp;B60))+1))</f>
        <v/>
      </c>
      <c r="D60" s="17">
        <f>IF(C60="","",IFERROR(IF(C60&lt;=ROUND(Panel!$E$11,0),"Periodo","Resto del ciclo"),""))</f>
        <v/>
      </c>
      <c r="E60" s="28" t="n"/>
      <c r="F60" s="5" t="n"/>
      <c r="G60" s="28" t="n"/>
      <c r="H60" s="28" t="n"/>
      <c r="I60" s="28" t="n"/>
      <c r="J60" s="26" t="n"/>
      <c r="K60" s="18">
        <f>IF(G60="","",IFERROR(MATCH(G60,Listas!$A$2:$A$6,0),""))</f>
        <v/>
      </c>
    </row>
    <row r="61">
      <c r="B61" s="24" t="n"/>
      <c r="C61" s="18">
        <f>IF(B61="","",IF(COUNTIF(Ciclos!$B$8:$B$47,"&lt;="&amp;B61)=0,"",B61-INDEX(Ciclos!$B$8:$B$47,COUNTIF(Ciclos!$B$8:$B$47,"&lt;="&amp;B61))+1))</f>
        <v/>
      </c>
      <c r="D61" s="17">
        <f>IF(C61="","",IFERROR(IF(C61&lt;=ROUND(Panel!$E$11,0),"Periodo","Resto del ciclo"),""))</f>
        <v/>
      </c>
      <c r="E61" s="28" t="n"/>
      <c r="F61" s="5" t="n"/>
      <c r="G61" s="28" t="n"/>
      <c r="H61" s="28" t="n"/>
      <c r="I61" s="28" t="n"/>
      <c r="J61" s="26" t="n"/>
      <c r="K61" s="18">
        <f>IF(G61="","",IFERROR(MATCH(G61,Listas!$A$2:$A$6,0),""))</f>
        <v/>
      </c>
    </row>
    <row r="62">
      <c r="B62" s="24" t="n"/>
      <c r="C62" s="18">
        <f>IF(B62="","",IF(COUNTIF(Ciclos!$B$8:$B$47,"&lt;="&amp;B62)=0,"",B62-INDEX(Ciclos!$B$8:$B$47,COUNTIF(Ciclos!$B$8:$B$47,"&lt;="&amp;B62))+1))</f>
        <v/>
      </c>
      <c r="D62" s="17">
        <f>IF(C62="","",IFERROR(IF(C62&lt;=ROUND(Panel!$E$11,0),"Periodo","Resto del ciclo"),""))</f>
        <v/>
      </c>
      <c r="E62" s="28" t="n"/>
      <c r="F62" s="5" t="n"/>
      <c r="G62" s="28" t="n"/>
      <c r="H62" s="28" t="n"/>
      <c r="I62" s="28" t="n"/>
      <c r="J62" s="26" t="n"/>
      <c r="K62" s="18">
        <f>IF(G62="","",IFERROR(MATCH(G62,Listas!$A$2:$A$6,0),""))</f>
        <v/>
      </c>
    </row>
    <row r="63">
      <c r="B63" s="24" t="n"/>
      <c r="C63" s="18">
        <f>IF(B63="","",IF(COUNTIF(Ciclos!$B$8:$B$47,"&lt;="&amp;B63)=0,"",B63-INDEX(Ciclos!$B$8:$B$47,COUNTIF(Ciclos!$B$8:$B$47,"&lt;="&amp;B63))+1))</f>
        <v/>
      </c>
      <c r="D63" s="17">
        <f>IF(C63="","",IFERROR(IF(C63&lt;=ROUND(Panel!$E$11,0),"Periodo","Resto del ciclo"),""))</f>
        <v/>
      </c>
      <c r="E63" s="28" t="n"/>
      <c r="F63" s="5" t="n"/>
      <c r="G63" s="28" t="n"/>
      <c r="H63" s="28" t="n"/>
      <c r="I63" s="28" t="n"/>
      <c r="J63" s="26" t="n"/>
      <c r="K63" s="18">
        <f>IF(G63="","",IFERROR(MATCH(G63,Listas!$A$2:$A$6,0),""))</f>
        <v/>
      </c>
    </row>
    <row r="64">
      <c r="B64" s="24" t="n"/>
      <c r="C64" s="18">
        <f>IF(B64="","",IF(COUNTIF(Ciclos!$B$8:$B$47,"&lt;="&amp;B64)=0,"",B64-INDEX(Ciclos!$B$8:$B$47,COUNTIF(Ciclos!$B$8:$B$47,"&lt;="&amp;B64))+1))</f>
        <v/>
      </c>
      <c r="D64" s="17">
        <f>IF(C64="","",IFERROR(IF(C64&lt;=ROUND(Panel!$E$11,0),"Periodo","Resto del ciclo"),""))</f>
        <v/>
      </c>
      <c r="E64" s="28" t="n"/>
      <c r="F64" s="5" t="n"/>
      <c r="G64" s="28" t="n"/>
      <c r="H64" s="28" t="n"/>
      <c r="I64" s="28" t="n"/>
      <c r="J64" s="26" t="n"/>
      <c r="K64" s="18">
        <f>IF(G64="","",IFERROR(MATCH(G64,Listas!$A$2:$A$6,0),""))</f>
        <v/>
      </c>
    </row>
    <row r="65">
      <c r="B65" s="24" t="n"/>
      <c r="C65" s="18">
        <f>IF(B65="","",IF(COUNTIF(Ciclos!$B$8:$B$47,"&lt;="&amp;B65)=0,"",B65-INDEX(Ciclos!$B$8:$B$47,COUNTIF(Ciclos!$B$8:$B$47,"&lt;="&amp;B65))+1))</f>
        <v/>
      </c>
      <c r="D65" s="17">
        <f>IF(C65="","",IFERROR(IF(C65&lt;=ROUND(Panel!$E$11,0),"Periodo","Resto del ciclo"),""))</f>
        <v/>
      </c>
      <c r="E65" s="28" t="n"/>
      <c r="F65" s="5" t="n"/>
      <c r="G65" s="28" t="n"/>
      <c r="H65" s="28" t="n"/>
      <c r="I65" s="28" t="n"/>
      <c r="J65" s="26" t="n"/>
      <c r="K65" s="18">
        <f>IF(G65="","",IFERROR(MATCH(G65,Listas!$A$2:$A$6,0),""))</f>
        <v/>
      </c>
    </row>
    <row r="66">
      <c r="B66" s="24" t="n"/>
      <c r="C66" s="18">
        <f>IF(B66="","",IF(COUNTIF(Ciclos!$B$8:$B$47,"&lt;="&amp;B66)=0,"",B66-INDEX(Ciclos!$B$8:$B$47,COUNTIF(Ciclos!$B$8:$B$47,"&lt;="&amp;B66))+1))</f>
        <v/>
      </c>
      <c r="D66" s="17">
        <f>IF(C66="","",IFERROR(IF(C66&lt;=ROUND(Panel!$E$11,0),"Periodo","Resto del ciclo"),""))</f>
        <v/>
      </c>
      <c r="E66" s="28" t="n"/>
      <c r="F66" s="5" t="n"/>
      <c r="G66" s="28" t="n"/>
      <c r="H66" s="28" t="n"/>
      <c r="I66" s="28" t="n"/>
      <c r="J66" s="26" t="n"/>
      <c r="K66" s="18">
        <f>IF(G66="","",IFERROR(MATCH(G66,Listas!$A$2:$A$6,0),""))</f>
        <v/>
      </c>
    </row>
    <row r="67">
      <c r="B67" s="24" t="n"/>
      <c r="C67" s="18">
        <f>IF(B67="","",IF(COUNTIF(Ciclos!$B$8:$B$47,"&lt;="&amp;B67)=0,"",B67-INDEX(Ciclos!$B$8:$B$47,COUNTIF(Ciclos!$B$8:$B$47,"&lt;="&amp;B67))+1))</f>
        <v/>
      </c>
      <c r="D67" s="17">
        <f>IF(C67="","",IFERROR(IF(C67&lt;=ROUND(Panel!$E$11,0),"Periodo","Resto del ciclo"),""))</f>
        <v/>
      </c>
      <c r="E67" s="28" t="n"/>
      <c r="F67" s="5" t="n"/>
      <c r="G67" s="28" t="n"/>
      <c r="H67" s="28" t="n"/>
      <c r="I67" s="28" t="n"/>
      <c r="J67" s="26" t="n"/>
      <c r="K67" s="18">
        <f>IF(G67="","",IFERROR(MATCH(G67,Listas!$A$2:$A$6,0),""))</f>
        <v/>
      </c>
    </row>
    <row r="68">
      <c r="B68" s="24" t="n"/>
      <c r="C68" s="18">
        <f>IF(B68="","",IF(COUNTIF(Ciclos!$B$8:$B$47,"&lt;="&amp;B68)=0,"",B68-INDEX(Ciclos!$B$8:$B$47,COUNTIF(Ciclos!$B$8:$B$47,"&lt;="&amp;B68))+1))</f>
        <v/>
      </c>
      <c r="D68" s="17">
        <f>IF(C68="","",IFERROR(IF(C68&lt;=ROUND(Panel!$E$11,0),"Periodo","Resto del ciclo"),""))</f>
        <v/>
      </c>
      <c r="E68" s="28" t="n"/>
      <c r="F68" s="5" t="n"/>
      <c r="G68" s="28" t="n"/>
      <c r="H68" s="28" t="n"/>
      <c r="I68" s="28" t="n"/>
      <c r="J68" s="26" t="n"/>
      <c r="K68" s="18">
        <f>IF(G68="","",IFERROR(MATCH(G68,Listas!$A$2:$A$6,0),""))</f>
        <v/>
      </c>
    </row>
    <row r="69">
      <c r="B69" s="24" t="n"/>
      <c r="C69" s="18">
        <f>IF(B69="","",IF(COUNTIF(Ciclos!$B$8:$B$47,"&lt;="&amp;B69)=0,"",B69-INDEX(Ciclos!$B$8:$B$47,COUNTIF(Ciclos!$B$8:$B$47,"&lt;="&amp;B69))+1))</f>
        <v/>
      </c>
      <c r="D69" s="17">
        <f>IF(C69="","",IFERROR(IF(C69&lt;=ROUND(Panel!$E$11,0),"Periodo","Resto del ciclo"),""))</f>
        <v/>
      </c>
      <c r="E69" s="28" t="n"/>
      <c r="F69" s="5" t="n"/>
      <c r="G69" s="28" t="n"/>
      <c r="H69" s="28" t="n"/>
      <c r="I69" s="28" t="n"/>
      <c r="J69" s="26" t="n"/>
      <c r="K69" s="18">
        <f>IF(G69="","",IFERROR(MATCH(G69,Listas!$A$2:$A$6,0),""))</f>
        <v/>
      </c>
    </row>
    <row r="70">
      <c r="B70" s="24" t="n"/>
      <c r="C70" s="18">
        <f>IF(B70="","",IF(COUNTIF(Ciclos!$B$8:$B$47,"&lt;="&amp;B70)=0,"",B70-INDEX(Ciclos!$B$8:$B$47,COUNTIF(Ciclos!$B$8:$B$47,"&lt;="&amp;B70))+1))</f>
        <v/>
      </c>
      <c r="D70" s="17">
        <f>IF(C70="","",IFERROR(IF(C70&lt;=ROUND(Panel!$E$11,0),"Periodo","Resto del ciclo"),""))</f>
        <v/>
      </c>
      <c r="E70" s="28" t="n"/>
      <c r="F70" s="5" t="n"/>
      <c r="G70" s="28" t="n"/>
      <c r="H70" s="28" t="n"/>
      <c r="I70" s="28" t="n"/>
      <c r="J70" s="26" t="n"/>
      <c r="K70" s="18">
        <f>IF(G70="","",IFERROR(MATCH(G70,Listas!$A$2:$A$6,0),""))</f>
        <v/>
      </c>
    </row>
    <row r="71">
      <c r="B71" s="24" t="n"/>
      <c r="C71" s="18">
        <f>IF(B71="","",IF(COUNTIF(Ciclos!$B$8:$B$47,"&lt;="&amp;B71)=0,"",B71-INDEX(Ciclos!$B$8:$B$47,COUNTIF(Ciclos!$B$8:$B$47,"&lt;="&amp;B71))+1))</f>
        <v/>
      </c>
      <c r="D71" s="17">
        <f>IF(C71="","",IFERROR(IF(C71&lt;=ROUND(Panel!$E$11,0),"Periodo","Resto del ciclo"),""))</f>
        <v/>
      </c>
      <c r="E71" s="28" t="n"/>
      <c r="F71" s="5" t="n"/>
      <c r="G71" s="28" t="n"/>
      <c r="H71" s="28" t="n"/>
      <c r="I71" s="28" t="n"/>
      <c r="J71" s="26" t="n"/>
      <c r="K71" s="18">
        <f>IF(G71="","",IFERROR(MATCH(G71,Listas!$A$2:$A$6,0),""))</f>
        <v/>
      </c>
    </row>
    <row r="72">
      <c r="B72" s="24" t="n"/>
      <c r="C72" s="18">
        <f>IF(B72="","",IF(COUNTIF(Ciclos!$B$8:$B$47,"&lt;="&amp;B72)=0,"",B72-INDEX(Ciclos!$B$8:$B$47,COUNTIF(Ciclos!$B$8:$B$47,"&lt;="&amp;B72))+1))</f>
        <v/>
      </c>
      <c r="D72" s="17">
        <f>IF(C72="","",IFERROR(IF(C72&lt;=ROUND(Panel!$E$11,0),"Periodo","Resto del ciclo"),""))</f>
        <v/>
      </c>
      <c r="E72" s="28" t="n"/>
      <c r="F72" s="5" t="n"/>
      <c r="G72" s="28" t="n"/>
      <c r="H72" s="28" t="n"/>
      <c r="I72" s="28" t="n"/>
      <c r="J72" s="26" t="n"/>
      <c r="K72" s="18">
        <f>IF(G72="","",IFERROR(MATCH(G72,Listas!$A$2:$A$6,0),""))</f>
        <v/>
      </c>
    </row>
    <row r="73">
      <c r="B73" s="24" t="n"/>
      <c r="C73" s="18">
        <f>IF(B73="","",IF(COUNTIF(Ciclos!$B$8:$B$47,"&lt;="&amp;B73)=0,"",B73-INDEX(Ciclos!$B$8:$B$47,COUNTIF(Ciclos!$B$8:$B$47,"&lt;="&amp;B73))+1))</f>
        <v/>
      </c>
      <c r="D73" s="17">
        <f>IF(C73="","",IFERROR(IF(C73&lt;=ROUND(Panel!$E$11,0),"Periodo","Resto del ciclo"),""))</f>
        <v/>
      </c>
      <c r="E73" s="28" t="n"/>
      <c r="F73" s="5" t="n"/>
      <c r="G73" s="28" t="n"/>
      <c r="H73" s="28" t="n"/>
      <c r="I73" s="28" t="n"/>
      <c r="J73" s="26" t="n"/>
      <c r="K73" s="18">
        <f>IF(G73="","",IFERROR(MATCH(G73,Listas!$A$2:$A$6,0),""))</f>
        <v/>
      </c>
    </row>
    <row r="74">
      <c r="B74" s="24" t="n"/>
      <c r="C74" s="18">
        <f>IF(B74="","",IF(COUNTIF(Ciclos!$B$8:$B$47,"&lt;="&amp;B74)=0,"",B74-INDEX(Ciclos!$B$8:$B$47,COUNTIF(Ciclos!$B$8:$B$47,"&lt;="&amp;B74))+1))</f>
        <v/>
      </c>
      <c r="D74" s="17">
        <f>IF(C74="","",IFERROR(IF(C74&lt;=ROUND(Panel!$E$11,0),"Periodo","Resto del ciclo"),""))</f>
        <v/>
      </c>
      <c r="E74" s="28" t="n"/>
      <c r="F74" s="5" t="n"/>
      <c r="G74" s="28" t="n"/>
      <c r="H74" s="28" t="n"/>
      <c r="I74" s="28" t="n"/>
      <c r="J74" s="26" t="n"/>
      <c r="K74" s="18">
        <f>IF(G74="","",IFERROR(MATCH(G74,Listas!$A$2:$A$6,0),""))</f>
        <v/>
      </c>
    </row>
    <row r="75">
      <c r="B75" s="24" t="n"/>
      <c r="C75" s="18">
        <f>IF(B75="","",IF(COUNTIF(Ciclos!$B$8:$B$47,"&lt;="&amp;B75)=0,"",B75-INDEX(Ciclos!$B$8:$B$47,COUNTIF(Ciclos!$B$8:$B$47,"&lt;="&amp;B75))+1))</f>
        <v/>
      </c>
      <c r="D75" s="17">
        <f>IF(C75="","",IFERROR(IF(C75&lt;=ROUND(Panel!$E$11,0),"Periodo","Resto del ciclo"),""))</f>
        <v/>
      </c>
      <c r="E75" s="28" t="n"/>
      <c r="F75" s="5" t="n"/>
      <c r="G75" s="28" t="n"/>
      <c r="H75" s="28" t="n"/>
      <c r="I75" s="28" t="n"/>
      <c r="J75" s="26" t="n"/>
      <c r="K75" s="18">
        <f>IF(G75="","",IFERROR(MATCH(G75,Listas!$A$2:$A$6,0),""))</f>
        <v/>
      </c>
    </row>
    <row r="76">
      <c r="B76" s="24" t="n"/>
      <c r="C76" s="18">
        <f>IF(B76="","",IF(COUNTIF(Ciclos!$B$8:$B$47,"&lt;="&amp;B76)=0,"",B76-INDEX(Ciclos!$B$8:$B$47,COUNTIF(Ciclos!$B$8:$B$47,"&lt;="&amp;B76))+1))</f>
        <v/>
      </c>
      <c r="D76" s="17">
        <f>IF(C76="","",IFERROR(IF(C76&lt;=ROUND(Panel!$E$11,0),"Periodo","Resto del ciclo"),""))</f>
        <v/>
      </c>
      <c r="E76" s="28" t="n"/>
      <c r="F76" s="5" t="n"/>
      <c r="G76" s="28" t="n"/>
      <c r="H76" s="28" t="n"/>
      <c r="I76" s="28" t="n"/>
      <c r="J76" s="26" t="n"/>
      <c r="K76" s="18">
        <f>IF(G76="","",IFERROR(MATCH(G76,Listas!$A$2:$A$6,0),""))</f>
        <v/>
      </c>
    </row>
    <row r="77">
      <c r="B77" s="24" t="n"/>
      <c r="C77" s="18">
        <f>IF(B77="","",IF(COUNTIF(Ciclos!$B$8:$B$47,"&lt;="&amp;B77)=0,"",B77-INDEX(Ciclos!$B$8:$B$47,COUNTIF(Ciclos!$B$8:$B$47,"&lt;="&amp;B77))+1))</f>
        <v/>
      </c>
      <c r="D77" s="17">
        <f>IF(C77="","",IFERROR(IF(C77&lt;=ROUND(Panel!$E$11,0),"Periodo","Resto del ciclo"),""))</f>
        <v/>
      </c>
      <c r="E77" s="28" t="n"/>
      <c r="F77" s="5" t="n"/>
      <c r="G77" s="28" t="n"/>
      <c r="H77" s="28" t="n"/>
      <c r="I77" s="28" t="n"/>
      <c r="J77" s="26" t="n"/>
      <c r="K77" s="18">
        <f>IF(G77="","",IFERROR(MATCH(G77,Listas!$A$2:$A$6,0),""))</f>
        <v/>
      </c>
    </row>
    <row r="78">
      <c r="B78" s="24" t="n"/>
      <c r="C78" s="18">
        <f>IF(B78="","",IF(COUNTIF(Ciclos!$B$8:$B$47,"&lt;="&amp;B78)=0,"",B78-INDEX(Ciclos!$B$8:$B$47,COUNTIF(Ciclos!$B$8:$B$47,"&lt;="&amp;B78))+1))</f>
        <v/>
      </c>
      <c r="D78" s="17">
        <f>IF(C78="","",IFERROR(IF(C78&lt;=ROUND(Panel!$E$11,0),"Periodo","Resto del ciclo"),""))</f>
        <v/>
      </c>
      <c r="E78" s="28" t="n"/>
      <c r="F78" s="5" t="n"/>
      <c r="G78" s="28" t="n"/>
      <c r="H78" s="28" t="n"/>
      <c r="I78" s="28" t="n"/>
      <c r="J78" s="26" t="n"/>
      <c r="K78" s="18">
        <f>IF(G78="","",IFERROR(MATCH(G78,Listas!$A$2:$A$6,0),""))</f>
        <v/>
      </c>
    </row>
    <row r="79">
      <c r="B79" s="24" t="n"/>
      <c r="C79" s="18">
        <f>IF(B79="","",IF(COUNTIF(Ciclos!$B$8:$B$47,"&lt;="&amp;B79)=0,"",B79-INDEX(Ciclos!$B$8:$B$47,COUNTIF(Ciclos!$B$8:$B$47,"&lt;="&amp;B79))+1))</f>
        <v/>
      </c>
      <c r="D79" s="17">
        <f>IF(C79="","",IFERROR(IF(C79&lt;=ROUND(Panel!$E$11,0),"Periodo","Resto del ciclo"),""))</f>
        <v/>
      </c>
      <c r="E79" s="28" t="n"/>
      <c r="F79" s="5" t="n"/>
      <c r="G79" s="28" t="n"/>
      <c r="H79" s="28" t="n"/>
      <c r="I79" s="28" t="n"/>
      <c r="J79" s="26" t="n"/>
      <c r="K79" s="18">
        <f>IF(G79="","",IFERROR(MATCH(G79,Listas!$A$2:$A$6,0),""))</f>
        <v/>
      </c>
    </row>
    <row r="80">
      <c r="B80" s="24" t="n"/>
      <c r="C80" s="18">
        <f>IF(B80="","",IF(COUNTIF(Ciclos!$B$8:$B$47,"&lt;="&amp;B80)=0,"",B80-INDEX(Ciclos!$B$8:$B$47,COUNTIF(Ciclos!$B$8:$B$47,"&lt;="&amp;B80))+1))</f>
        <v/>
      </c>
      <c r="D80" s="17">
        <f>IF(C80="","",IFERROR(IF(C80&lt;=ROUND(Panel!$E$11,0),"Periodo","Resto del ciclo"),""))</f>
        <v/>
      </c>
      <c r="E80" s="28" t="n"/>
      <c r="F80" s="5" t="n"/>
      <c r="G80" s="28" t="n"/>
      <c r="H80" s="28" t="n"/>
      <c r="I80" s="28" t="n"/>
      <c r="J80" s="26" t="n"/>
      <c r="K80" s="18">
        <f>IF(G80="","",IFERROR(MATCH(G80,Listas!$A$2:$A$6,0),""))</f>
        <v/>
      </c>
    </row>
    <row r="81">
      <c r="B81" s="24" t="n"/>
      <c r="C81" s="18">
        <f>IF(B81="","",IF(COUNTIF(Ciclos!$B$8:$B$47,"&lt;="&amp;B81)=0,"",B81-INDEX(Ciclos!$B$8:$B$47,COUNTIF(Ciclos!$B$8:$B$47,"&lt;="&amp;B81))+1))</f>
        <v/>
      </c>
      <c r="D81" s="17">
        <f>IF(C81="","",IFERROR(IF(C81&lt;=ROUND(Panel!$E$11,0),"Periodo","Resto del ciclo"),""))</f>
        <v/>
      </c>
      <c r="E81" s="28" t="n"/>
      <c r="F81" s="5" t="n"/>
      <c r="G81" s="28" t="n"/>
      <c r="H81" s="28" t="n"/>
      <c r="I81" s="28" t="n"/>
      <c r="J81" s="26" t="n"/>
      <c r="K81" s="18">
        <f>IF(G81="","",IFERROR(MATCH(G81,Listas!$A$2:$A$6,0),""))</f>
        <v/>
      </c>
    </row>
    <row r="82">
      <c r="B82" s="24" t="n"/>
      <c r="C82" s="18">
        <f>IF(B82="","",IF(COUNTIF(Ciclos!$B$8:$B$47,"&lt;="&amp;B82)=0,"",B82-INDEX(Ciclos!$B$8:$B$47,COUNTIF(Ciclos!$B$8:$B$47,"&lt;="&amp;B82))+1))</f>
        <v/>
      </c>
      <c r="D82" s="17">
        <f>IF(C82="","",IFERROR(IF(C82&lt;=ROUND(Panel!$E$11,0),"Periodo","Resto del ciclo"),""))</f>
        <v/>
      </c>
      <c r="E82" s="28" t="n"/>
      <c r="F82" s="5" t="n"/>
      <c r="G82" s="28" t="n"/>
      <c r="H82" s="28" t="n"/>
      <c r="I82" s="28" t="n"/>
      <c r="J82" s="26" t="n"/>
      <c r="K82" s="18">
        <f>IF(G82="","",IFERROR(MATCH(G82,Listas!$A$2:$A$6,0),""))</f>
        <v/>
      </c>
    </row>
    <row r="83">
      <c r="B83" s="24" t="n"/>
      <c r="C83" s="18">
        <f>IF(B83="","",IF(COUNTIF(Ciclos!$B$8:$B$47,"&lt;="&amp;B83)=0,"",B83-INDEX(Ciclos!$B$8:$B$47,COUNTIF(Ciclos!$B$8:$B$47,"&lt;="&amp;B83))+1))</f>
        <v/>
      </c>
      <c r="D83" s="17">
        <f>IF(C83="","",IFERROR(IF(C83&lt;=ROUND(Panel!$E$11,0),"Periodo","Resto del ciclo"),""))</f>
        <v/>
      </c>
      <c r="E83" s="28" t="n"/>
      <c r="F83" s="5" t="n"/>
      <c r="G83" s="28" t="n"/>
      <c r="H83" s="28" t="n"/>
      <c r="I83" s="28" t="n"/>
      <c r="J83" s="26" t="n"/>
      <c r="K83" s="18">
        <f>IF(G83="","",IFERROR(MATCH(G83,Listas!$A$2:$A$6,0),""))</f>
        <v/>
      </c>
    </row>
    <row r="84">
      <c r="B84" s="24" t="n"/>
      <c r="C84" s="18">
        <f>IF(B84="","",IF(COUNTIF(Ciclos!$B$8:$B$47,"&lt;="&amp;B84)=0,"",B84-INDEX(Ciclos!$B$8:$B$47,COUNTIF(Ciclos!$B$8:$B$47,"&lt;="&amp;B84))+1))</f>
        <v/>
      </c>
      <c r="D84" s="17">
        <f>IF(C84="","",IFERROR(IF(C84&lt;=ROUND(Panel!$E$11,0),"Periodo","Resto del ciclo"),""))</f>
        <v/>
      </c>
      <c r="E84" s="28" t="n"/>
      <c r="F84" s="5" t="n"/>
      <c r="G84" s="28" t="n"/>
      <c r="H84" s="28" t="n"/>
      <c r="I84" s="28" t="n"/>
      <c r="J84" s="26" t="n"/>
      <c r="K84" s="18">
        <f>IF(G84="","",IFERROR(MATCH(G84,Listas!$A$2:$A$6,0),""))</f>
        <v/>
      </c>
    </row>
    <row r="85">
      <c r="B85" s="24" t="n"/>
      <c r="C85" s="18">
        <f>IF(B85="","",IF(COUNTIF(Ciclos!$B$8:$B$47,"&lt;="&amp;B85)=0,"",B85-INDEX(Ciclos!$B$8:$B$47,COUNTIF(Ciclos!$B$8:$B$47,"&lt;="&amp;B85))+1))</f>
        <v/>
      </c>
      <c r="D85" s="17">
        <f>IF(C85="","",IFERROR(IF(C85&lt;=ROUND(Panel!$E$11,0),"Periodo","Resto del ciclo"),""))</f>
        <v/>
      </c>
      <c r="E85" s="28" t="n"/>
      <c r="F85" s="5" t="n"/>
      <c r="G85" s="28" t="n"/>
      <c r="H85" s="28" t="n"/>
      <c r="I85" s="28" t="n"/>
      <c r="J85" s="26" t="n"/>
      <c r="K85" s="18">
        <f>IF(G85="","",IFERROR(MATCH(G85,Listas!$A$2:$A$6,0),""))</f>
        <v/>
      </c>
    </row>
    <row r="86">
      <c r="B86" s="24" t="n"/>
      <c r="C86" s="18">
        <f>IF(B86="","",IF(COUNTIF(Ciclos!$B$8:$B$47,"&lt;="&amp;B86)=0,"",B86-INDEX(Ciclos!$B$8:$B$47,COUNTIF(Ciclos!$B$8:$B$47,"&lt;="&amp;B86))+1))</f>
        <v/>
      </c>
      <c r="D86" s="17">
        <f>IF(C86="","",IFERROR(IF(C86&lt;=ROUND(Panel!$E$11,0),"Periodo","Resto del ciclo"),""))</f>
        <v/>
      </c>
      <c r="E86" s="28" t="n"/>
      <c r="F86" s="5" t="n"/>
      <c r="G86" s="28" t="n"/>
      <c r="H86" s="28" t="n"/>
      <c r="I86" s="28" t="n"/>
      <c r="J86" s="26" t="n"/>
      <c r="K86" s="18">
        <f>IF(G86="","",IFERROR(MATCH(G86,Listas!$A$2:$A$6,0),""))</f>
        <v/>
      </c>
    </row>
    <row r="87">
      <c r="B87" s="24" t="n"/>
      <c r="C87" s="18">
        <f>IF(B87="","",IF(COUNTIF(Ciclos!$B$8:$B$47,"&lt;="&amp;B87)=0,"",B87-INDEX(Ciclos!$B$8:$B$47,COUNTIF(Ciclos!$B$8:$B$47,"&lt;="&amp;B87))+1))</f>
        <v/>
      </c>
      <c r="D87" s="17">
        <f>IF(C87="","",IFERROR(IF(C87&lt;=ROUND(Panel!$E$11,0),"Periodo","Resto del ciclo"),""))</f>
        <v/>
      </c>
      <c r="E87" s="28" t="n"/>
      <c r="F87" s="5" t="n"/>
      <c r="G87" s="28" t="n"/>
      <c r="H87" s="28" t="n"/>
      <c r="I87" s="28" t="n"/>
      <c r="J87" s="26" t="n"/>
      <c r="K87" s="18">
        <f>IF(G87="","",IFERROR(MATCH(G87,Listas!$A$2:$A$6,0),""))</f>
        <v/>
      </c>
    </row>
    <row r="88">
      <c r="B88" s="24" t="n"/>
      <c r="C88" s="18">
        <f>IF(B88="","",IF(COUNTIF(Ciclos!$B$8:$B$47,"&lt;="&amp;B88)=0,"",B88-INDEX(Ciclos!$B$8:$B$47,COUNTIF(Ciclos!$B$8:$B$47,"&lt;="&amp;B88))+1))</f>
        <v/>
      </c>
      <c r="D88" s="17">
        <f>IF(C88="","",IFERROR(IF(C88&lt;=ROUND(Panel!$E$11,0),"Periodo","Resto del ciclo"),""))</f>
        <v/>
      </c>
      <c r="E88" s="28" t="n"/>
      <c r="F88" s="5" t="n"/>
      <c r="G88" s="28" t="n"/>
      <c r="H88" s="28" t="n"/>
      <c r="I88" s="28" t="n"/>
      <c r="J88" s="26" t="n"/>
      <c r="K88" s="18">
        <f>IF(G88="","",IFERROR(MATCH(G88,Listas!$A$2:$A$6,0),""))</f>
        <v/>
      </c>
    </row>
    <row r="89">
      <c r="B89" s="24" t="n"/>
      <c r="C89" s="18">
        <f>IF(B89="","",IF(COUNTIF(Ciclos!$B$8:$B$47,"&lt;="&amp;B89)=0,"",B89-INDEX(Ciclos!$B$8:$B$47,COUNTIF(Ciclos!$B$8:$B$47,"&lt;="&amp;B89))+1))</f>
        <v/>
      </c>
      <c r="D89" s="17">
        <f>IF(C89="","",IFERROR(IF(C89&lt;=ROUND(Panel!$E$11,0),"Periodo","Resto del ciclo"),""))</f>
        <v/>
      </c>
      <c r="E89" s="28" t="n"/>
      <c r="F89" s="5" t="n"/>
      <c r="G89" s="28" t="n"/>
      <c r="H89" s="28" t="n"/>
      <c r="I89" s="28" t="n"/>
      <c r="J89" s="26" t="n"/>
      <c r="K89" s="18">
        <f>IF(G89="","",IFERROR(MATCH(G89,Listas!$A$2:$A$6,0),""))</f>
        <v/>
      </c>
    </row>
    <row r="90">
      <c r="B90" s="24" t="n"/>
      <c r="C90" s="18">
        <f>IF(B90="","",IF(COUNTIF(Ciclos!$B$8:$B$47,"&lt;="&amp;B90)=0,"",B90-INDEX(Ciclos!$B$8:$B$47,COUNTIF(Ciclos!$B$8:$B$47,"&lt;="&amp;B90))+1))</f>
        <v/>
      </c>
      <c r="D90" s="17">
        <f>IF(C90="","",IFERROR(IF(C90&lt;=ROUND(Panel!$E$11,0),"Periodo","Resto del ciclo"),""))</f>
        <v/>
      </c>
      <c r="E90" s="28" t="n"/>
      <c r="F90" s="5" t="n"/>
      <c r="G90" s="28" t="n"/>
      <c r="H90" s="28" t="n"/>
      <c r="I90" s="28" t="n"/>
      <c r="J90" s="26" t="n"/>
      <c r="K90" s="18">
        <f>IF(G90="","",IFERROR(MATCH(G90,Listas!$A$2:$A$6,0),""))</f>
        <v/>
      </c>
    </row>
    <row r="91">
      <c r="B91" s="24" t="n"/>
      <c r="C91" s="18">
        <f>IF(B91="","",IF(COUNTIF(Ciclos!$B$8:$B$47,"&lt;="&amp;B91)=0,"",B91-INDEX(Ciclos!$B$8:$B$47,COUNTIF(Ciclos!$B$8:$B$47,"&lt;="&amp;B91))+1))</f>
        <v/>
      </c>
      <c r="D91" s="17">
        <f>IF(C91="","",IFERROR(IF(C91&lt;=ROUND(Panel!$E$11,0),"Periodo","Resto del ciclo"),""))</f>
        <v/>
      </c>
      <c r="E91" s="28" t="n"/>
      <c r="F91" s="5" t="n"/>
      <c r="G91" s="28" t="n"/>
      <c r="H91" s="28" t="n"/>
      <c r="I91" s="28" t="n"/>
      <c r="J91" s="26" t="n"/>
      <c r="K91" s="18">
        <f>IF(G91="","",IFERROR(MATCH(G91,Listas!$A$2:$A$6,0),""))</f>
        <v/>
      </c>
    </row>
    <row r="92">
      <c r="B92" s="24" t="n"/>
      <c r="C92" s="18">
        <f>IF(B92="","",IF(COUNTIF(Ciclos!$B$8:$B$47,"&lt;="&amp;B92)=0,"",B92-INDEX(Ciclos!$B$8:$B$47,COUNTIF(Ciclos!$B$8:$B$47,"&lt;="&amp;B92))+1))</f>
        <v/>
      </c>
      <c r="D92" s="17">
        <f>IF(C92="","",IFERROR(IF(C92&lt;=ROUND(Panel!$E$11,0),"Periodo","Resto del ciclo"),""))</f>
        <v/>
      </c>
      <c r="E92" s="28" t="n"/>
      <c r="F92" s="5" t="n"/>
      <c r="G92" s="28" t="n"/>
      <c r="H92" s="28" t="n"/>
      <c r="I92" s="28" t="n"/>
      <c r="J92" s="26" t="n"/>
      <c r="K92" s="18">
        <f>IF(G92="","",IFERROR(MATCH(G92,Listas!$A$2:$A$6,0),""))</f>
        <v/>
      </c>
    </row>
    <row r="93">
      <c r="B93" s="24" t="n"/>
      <c r="C93" s="18">
        <f>IF(B93="","",IF(COUNTIF(Ciclos!$B$8:$B$47,"&lt;="&amp;B93)=0,"",B93-INDEX(Ciclos!$B$8:$B$47,COUNTIF(Ciclos!$B$8:$B$47,"&lt;="&amp;B93))+1))</f>
        <v/>
      </c>
      <c r="D93" s="17">
        <f>IF(C93="","",IFERROR(IF(C93&lt;=ROUND(Panel!$E$11,0),"Periodo","Resto del ciclo"),""))</f>
        <v/>
      </c>
      <c r="E93" s="28" t="n"/>
      <c r="F93" s="5" t="n"/>
      <c r="G93" s="28" t="n"/>
      <c r="H93" s="28" t="n"/>
      <c r="I93" s="28" t="n"/>
      <c r="J93" s="26" t="n"/>
      <c r="K93" s="18">
        <f>IF(G93="","",IFERROR(MATCH(G93,Listas!$A$2:$A$6,0),""))</f>
        <v/>
      </c>
    </row>
    <row r="94">
      <c r="B94" s="24" t="n"/>
      <c r="C94" s="18">
        <f>IF(B94="","",IF(COUNTIF(Ciclos!$B$8:$B$47,"&lt;="&amp;B94)=0,"",B94-INDEX(Ciclos!$B$8:$B$47,COUNTIF(Ciclos!$B$8:$B$47,"&lt;="&amp;B94))+1))</f>
        <v/>
      </c>
      <c r="D94" s="17">
        <f>IF(C94="","",IFERROR(IF(C94&lt;=ROUND(Panel!$E$11,0),"Periodo","Resto del ciclo"),""))</f>
        <v/>
      </c>
      <c r="E94" s="28" t="n"/>
      <c r="F94" s="5" t="n"/>
      <c r="G94" s="28" t="n"/>
      <c r="H94" s="28" t="n"/>
      <c r="I94" s="28" t="n"/>
      <c r="J94" s="26" t="n"/>
      <c r="K94" s="18">
        <f>IF(G94="","",IFERROR(MATCH(G94,Listas!$A$2:$A$6,0),""))</f>
        <v/>
      </c>
    </row>
    <row r="95">
      <c r="B95" s="24" t="n"/>
      <c r="C95" s="18">
        <f>IF(B95="","",IF(COUNTIF(Ciclos!$B$8:$B$47,"&lt;="&amp;B95)=0,"",B95-INDEX(Ciclos!$B$8:$B$47,COUNTIF(Ciclos!$B$8:$B$47,"&lt;="&amp;B95))+1))</f>
        <v/>
      </c>
      <c r="D95" s="17">
        <f>IF(C95="","",IFERROR(IF(C95&lt;=ROUND(Panel!$E$11,0),"Periodo","Resto del ciclo"),""))</f>
        <v/>
      </c>
      <c r="E95" s="28" t="n"/>
      <c r="F95" s="5" t="n"/>
      <c r="G95" s="28" t="n"/>
      <c r="H95" s="28" t="n"/>
      <c r="I95" s="28" t="n"/>
      <c r="J95" s="26" t="n"/>
      <c r="K95" s="18">
        <f>IF(G95="","",IFERROR(MATCH(G95,Listas!$A$2:$A$6,0),""))</f>
        <v/>
      </c>
    </row>
    <row r="96">
      <c r="B96" s="24" t="n"/>
      <c r="C96" s="18">
        <f>IF(B96="","",IF(COUNTIF(Ciclos!$B$8:$B$47,"&lt;="&amp;B96)=0,"",B96-INDEX(Ciclos!$B$8:$B$47,COUNTIF(Ciclos!$B$8:$B$47,"&lt;="&amp;B96))+1))</f>
        <v/>
      </c>
      <c r="D96" s="17">
        <f>IF(C96="","",IFERROR(IF(C96&lt;=ROUND(Panel!$E$11,0),"Periodo","Resto del ciclo"),""))</f>
        <v/>
      </c>
      <c r="E96" s="28" t="n"/>
      <c r="F96" s="5" t="n"/>
      <c r="G96" s="28" t="n"/>
      <c r="H96" s="28" t="n"/>
      <c r="I96" s="28" t="n"/>
      <c r="J96" s="26" t="n"/>
      <c r="K96" s="18">
        <f>IF(G96="","",IFERROR(MATCH(G96,Listas!$A$2:$A$6,0),""))</f>
        <v/>
      </c>
    </row>
    <row r="97">
      <c r="B97" s="24" t="n"/>
      <c r="C97" s="18">
        <f>IF(B97="","",IF(COUNTIF(Ciclos!$B$8:$B$47,"&lt;="&amp;B97)=0,"",B97-INDEX(Ciclos!$B$8:$B$47,COUNTIF(Ciclos!$B$8:$B$47,"&lt;="&amp;B97))+1))</f>
        <v/>
      </c>
      <c r="D97" s="17">
        <f>IF(C97="","",IFERROR(IF(C97&lt;=ROUND(Panel!$E$11,0),"Periodo","Resto del ciclo"),""))</f>
        <v/>
      </c>
      <c r="E97" s="28" t="n"/>
      <c r="F97" s="5" t="n"/>
      <c r="G97" s="28" t="n"/>
      <c r="H97" s="28" t="n"/>
      <c r="I97" s="28" t="n"/>
      <c r="J97" s="26" t="n"/>
      <c r="K97" s="18">
        <f>IF(G97="","",IFERROR(MATCH(G97,Listas!$A$2:$A$6,0),""))</f>
        <v/>
      </c>
    </row>
    <row r="99">
      <c r="B99" s="6" t="inlineStr">
        <is>
          <t>La etapa «Periodo» usa tu duración media del periodo (Panel). Es solo una forma de agrupar tus datos, no una valoración médica.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F8:F97">
    <cfRule type="expression" priority="1" dxfId="2">
      <formula>AND(ISNUMBER(F8),F8&gt;=Panel!$C$7)</formula>
    </cfRule>
  </conditionalFormatting>
  <conditionalFormatting sqref="D8:D97">
    <cfRule type="cellIs" priority="2" operator="equal" dxfId="2">
      <formula>"Periodo"</formula>
    </cfRule>
  </conditionalFormatting>
  <conditionalFormatting sqref="G8:G97">
    <cfRule type="cellIs" priority="3" operator="equal" dxfId="2">
      <formula>"Muy bajo"</formula>
    </cfRule>
    <cfRule type="cellIs" priority="4" operator="equal" dxfId="0">
      <formula>"Bajo"</formula>
    </cfRule>
    <cfRule type="cellIs" priority="5" operator="equal" dxfId="1">
      <formula>"Bueno"</formula>
    </cfRule>
    <cfRule type="cellIs" priority="6" operator="equal" dxfId="1">
      <formula>"Muy bueno"</formula>
    </cfRule>
  </conditionalFormatting>
  <dataValidations count="6">
    <dataValidation sqref="E8:E97" showDropDown="0" showInputMessage="0" showErrorMessage="0" allowBlank="1" type="list">
      <formula1>=Listas!$B$2:$B$5</formula1>
    </dataValidation>
    <dataValidation sqref="G8:G97" showDropDown="0" showInputMessage="0" showErrorMessage="0" allowBlank="1" type="list">
      <formula1>=Listas!$A$2:$A$6</formula1>
    </dataValidation>
    <dataValidation sqref="H8:H97" showDropDown="0" showInputMessage="0" showErrorMessage="0" allowBlank="1" type="list">
      <formula1>=Listas!$C$2:$C$4</formula1>
    </dataValidation>
    <dataValidation sqref="I8:I97" showDropDown="0" showInputMessage="0" showErrorMessage="0" allowBlank="1" type="list">
      <formula1>=Listas!$D$2:$D$10</formula1>
    </dataValidation>
    <dataValidation sqref="F8:F97" showDropDown="0" showInputMessage="0" showErrorMessage="1" allowBlank="1" errorTitle="Valor no válido" error="Escribe un número entero de 0 a 10." type="whole" operator="between">
      <formula1>0</formula1>
      <formula2>10</formula2>
    </dataValidation>
    <dataValidation sqref="B8:B97" showDropDown="0" showInputMessage="0" showErrorMessage="1" allowBlank="1" errorTitle="Fecha no válida" error="Escribe una fecha válida con el formato dd/mm/aaaa." type="date" operator="between">
      <formula1>36526</formula1>
      <formula2>73050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Ánimo</t>
        </is>
      </c>
      <c r="B1" t="inlineStr">
        <is>
          <t>Flujo</t>
        </is>
      </c>
      <c r="C1" t="inlineStr">
        <is>
          <t>Energía</t>
        </is>
      </c>
      <c r="D1" t="inlineStr">
        <is>
          <t>Síntoma</t>
        </is>
      </c>
    </row>
    <row r="2">
      <c r="A2" t="inlineStr">
        <is>
          <t>Muy bajo</t>
        </is>
      </c>
      <c r="B2" t="inlineStr">
        <is>
          <t>Sin flujo</t>
        </is>
      </c>
      <c r="C2" t="inlineStr">
        <is>
          <t>Baja</t>
        </is>
      </c>
      <c r="D2" t="inlineStr">
        <is>
          <t>Ninguno</t>
        </is>
      </c>
    </row>
    <row r="3">
      <c r="A3" t="inlineStr">
        <is>
          <t>Bajo</t>
        </is>
      </c>
      <c r="B3" t="inlineStr">
        <is>
          <t>Ligero</t>
        </is>
      </c>
      <c r="C3" t="inlineStr">
        <is>
          <t>Media</t>
        </is>
      </c>
      <c r="D3" t="inlineStr">
        <is>
          <t>Dolor de cabeza</t>
        </is>
      </c>
    </row>
    <row r="4">
      <c r="A4" t="inlineStr">
        <is>
          <t>Normal</t>
        </is>
      </c>
      <c r="B4" t="inlineStr">
        <is>
          <t>Medio</t>
        </is>
      </c>
      <c r="C4" t="inlineStr">
        <is>
          <t>Alta</t>
        </is>
      </c>
      <c r="D4" t="inlineStr">
        <is>
          <t>Dolor abdominal</t>
        </is>
      </c>
    </row>
    <row r="5">
      <c r="A5" t="inlineStr">
        <is>
          <t>Bueno</t>
        </is>
      </c>
      <c r="B5" t="inlineStr">
        <is>
          <t>Abundante</t>
        </is>
      </c>
      <c r="D5" t="inlineStr">
        <is>
          <t>Hinchazón</t>
        </is>
      </c>
    </row>
    <row r="6">
      <c r="A6" t="inlineStr">
        <is>
          <t>Muy bueno</t>
        </is>
      </c>
      <c r="D6" t="inlineStr">
        <is>
          <t>Cansancio</t>
        </is>
      </c>
    </row>
    <row r="7">
      <c r="D7" t="inlineStr">
        <is>
          <t>Dolor de espalda</t>
        </is>
      </c>
    </row>
    <row r="8">
      <c r="D8" t="inlineStr">
        <is>
          <t>Sensibilidad</t>
        </is>
      </c>
    </row>
    <row r="9">
      <c r="D9" t="inlineStr">
        <is>
          <t>Antojos</t>
        </is>
      </c>
    </row>
    <row r="10">
      <c r="D10" t="inlineStr">
        <is>
          <t>Otro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Registro de ciclo menstrual y síntomas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2" t="inlineStr">
        <is>
          <t>CÓMO USARLA</t>
        </is>
      </c>
    </row>
    <row r="6" ht="30" customHeight="1">
      <c r="B6" s="29" t="inlineStr">
        <is>
          <t>1.  En la hoja «Panel» revisa los tres parámetros en las celdas C5, C6 y C7: cuántos ciclos usar para la media (por defecto 6), el margen de variación en días (5) y a partir de qué nivel de molestias (0-10) quieres que se resalte un día (7).</t>
        </is>
      </c>
    </row>
    <row r="7" ht="30" customHeight="1">
      <c r="B7" s="29" t="inlineStr">
        <is>
          <t>2.  En la hoja «Ciclos» anota, una fila por periodo, la fecha de inicio (columna B) y la de fin (columna C), de más antigua a más reciente. Hay 40 filas preparadas.</t>
        </is>
      </c>
    </row>
    <row r="8" ht="30" customHeight="1">
      <c r="B8" s="29" t="inlineStr">
        <is>
          <t>3.  Las columnas verdes de «Ciclos» se calculan solas: duración del periodo, duración del ciclo (hasta el inicio del periodo siguiente), media móvil de 3 ciclos, diferencia con tu media y si el ciclo queda dentro o fuera de tu margen.</t>
        </is>
      </c>
    </row>
    <row r="9" ht="30" customHeight="1">
      <c r="B9" s="29" t="inlineStr">
        <is>
          <t>4.  En la hoja «Diario» anota cada día la fecha y, si quieres, el flujo, las molestias de 0 a 10, el ánimo, la energía y el síntoma principal con los desplegables. Hay 90 filas preparadas.</t>
        </is>
      </c>
    </row>
    <row r="10" ht="30" customHeight="1">
      <c r="B10" s="29" t="inlineStr">
        <is>
          <t>5.  El «Diario» calcula solo el día del ciclo (con las fechas de «Ciclos»), la etapa («Periodo» o «Resto del ciclo») y el ánimo en escala 1-5.</t>
        </is>
      </c>
    </row>
    <row r="11" ht="30" customHeight="1">
      <c r="B11" s="29" t="inlineStr">
        <is>
          <t>6.  Abre el «Panel»: ciclos registrados, duración media del ciclo y del periodo, último inicio, fecha estimada del próximo periodo, ciclo más corto y más largo, y ciclos fuera de tu margen.</t>
        </is>
      </c>
    </row>
    <row r="12" ht="30" customHeight="1">
      <c r="B12" s="29" t="inlineStr">
        <is>
          <t>7.  Revisa también los últimos 8 ciclos, la tabla de síntomas más frecuentes, la comparativa entre el periodo y el resto del ciclo y los dos gráficos del Panel.</t>
        </is>
      </c>
    </row>
    <row r="13" ht="30" customHeight="1">
      <c r="B13" s="29" t="inlineStr">
        <is>
          <t>8.  Para empezar con tus datos, borra solo las celdas de fondo crema (fechas, flujo, molestias, ánimo, energía, síntoma y notas) de «Ciclos» y «Diario»; las fórmulas se mantienen.</t>
        </is>
      </c>
    </row>
    <row r="15">
      <c r="B15" s="12" t="inlineStr">
        <is>
          <t>CONSEJOS</t>
        </is>
      </c>
    </row>
    <row r="16" ht="30" customHeight="1">
      <c r="B16" s="29" t="inlineStr">
        <is>
          <t>•  La fecha del próximo periodo es una media de tus ciclos anteriores: puede variar de un ciclo a otro. No la uses como método anticonceptivo ni para planificar la fertilidad.</t>
        </is>
      </c>
    </row>
    <row r="17" ht="30" customHeight="1">
      <c r="B17" s="29" t="inlineStr">
        <is>
          <t>•  Anota el inicio de cada periodo el mismo día que ocurra: cuantos más ciclos registres, más útil será tu media.</t>
        </is>
      </c>
    </row>
    <row r="18" ht="30" customHeight="1">
      <c r="B18" s="29" t="inlineStr">
        <is>
          <t>•  El orden de las fechas importa: la duración del ciclo y el día del ciclo se calculan con filas ordenadas de más antigua a más reciente.</t>
        </is>
      </c>
    </row>
    <row r="19" ht="30" customHeight="1">
      <c r="B19" s="29" t="inlineStr">
        <is>
          <t>•  Los tres parámetros del Panel son valores de ejemplo editables, no recomendaciones médicas. Las hojas están protegidas sin contraseña; para ampliar o cambiar fórmulas usa la opción de desproteger hoja de la pestaña Revisar.</t>
        </is>
      </c>
    </row>
    <row r="21">
      <c r="B21" s="6" t="inlineStr">
        <is>
          <t>Las celdas con fondo crema y texto azul son para rellenar; las verdes se calculan solas.</t>
        </is>
      </c>
    </row>
    <row r="23" ht="44" customHeight="1">
      <c r="B23" s="30" t="inlineStr">
        <is>
          <t>Aviso: esta plantilla sirve únicamente para registrar y organizar tus propios datos. No diagnostica, no sustituye a un profesional sanitario y la fecha estimada del próximo periodo no es un método anticonceptivo ni de fertilidad. Si tienes dolor intenso, retrasos, sangrados o cambios llamativos, consulta con un profesional sanitario; ante una urgencia llama al 112.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2026-10-06T12:08:09Z</dcterms:created>
  <dcterms:modified xmlns:dcterms="http://purl.org/dc/terms/" xmlns:xsi="http://www.w3.org/2001/XMLSchema-instance" xsi:type="dcterms:W3CDTF">2026-10-06T12:08:09Z</dcterms:modified>
</cp:coreProperties>
</file>