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Sesiones" sheetId="2" state="visible" r:id="rId2"/>
    <sheet xmlns:r="http://schemas.openxmlformats.org/officeDocument/2006/relationships" name="Listas" sheetId="3" state="hidden" r:id="rId3"/>
    <sheet xmlns:r="http://schemas.openxmlformats.org/officeDocument/2006/relationships" name="Instruccion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8">
    <numFmt numFmtId="164" formatCode="yyyy-mm-dd"/>
    <numFmt numFmtId="165" formatCode="dd/mm/yyyy"/>
    <numFmt numFmtId="166" formatCode="mm/yyyy"/>
    <numFmt numFmtId="167" formatCode="#,##0.0&quot; km&quot;"/>
    <numFmt numFmtId="168" formatCode="0.0&quot; h&quot;"/>
    <numFmt numFmtId="169" formatCode="#,##0&quot; m&quot;"/>
    <numFmt numFmtId="170" formatCode="0.0%"/>
    <numFmt numFmtId="171" formatCode="0.0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color rgb="001D4ED8"/>
      <sz val="10"/>
    </font>
    <font>
      <name val="Arial"/>
      <b val="1"/>
      <color rgb="00FFFFFF"/>
      <sz val="10"/>
    </font>
    <font>
      <name val="Arial"/>
      <b val="1"/>
      <color rgb="00047857"/>
      <sz val="10"/>
    </font>
    <font>
      <name val="Arial"/>
      <color rgb="00047857"/>
      <sz val="10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b val="1"/>
      <color rgb="000B4A2F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ECFDF5"/>
      </patternFill>
    </fill>
    <fill>
      <patternFill patternType="solid">
        <fgColor rgb="00D1FAE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8" fillId="5" borderId="0" applyAlignment="1" pivotButton="0" quotePrefix="0" xfId="0">
      <alignment horizontal="center" vertical="center" wrapText="1"/>
    </xf>
    <xf numFmtId="1" fontId="9" fillId="5" borderId="0" applyAlignment="1" pivotButton="0" quotePrefix="0" xfId="0">
      <alignment horizontal="center" vertical="center"/>
    </xf>
    <xf numFmtId="167" fontId="9" fillId="5" borderId="0" applyAlignment="1" pivotButton="0" quotePrefix="0" xfId="0">
      <alignment horizontal="center" vertical="center"/>
    </xf>
    <xf numFmtId="168" fontId="9" fillId="5" borderId="0" applyAlignment="1" pivotButton="0" quotePrefix="0" xfId="0">
      <alignment horizontal="center" vertical="center"/>
    </xf>
    <xf numFmtId="45" fontId="9" fillId="5" borderId="0" applyAlignment="1" pivotButton="0" quotePrefix="0" xfId="0">
      <alignment horizontal="center" vertical="center"/>
    </xf>
    <xf numFmtId="169" fontId="9" fillId="5" borderId="0" applyAlignment="1" pivotButton="0" quotePrefix="0" xfId="0">
      <alignment horizontal="center" vertical="center"/>
    </xf>
    <xf numFmtId="0" fontId="10" fillId="0" borderId="0" applyAlignment="1" pivotButton="0" quotePrefix="0" xfId="0">
      <alignment vertical="center"/>
    </xf>
    <xf numFmtId="0" fontId="5" fillId="4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165" fontId="7" fillId="0" borderId="1" applyAlignment="1" pivotButton="0" quotePrefix="0" xfId="0">
      <alignment horizontal="center" vertical="center"/>
    </xf>
    <xf numFmtId="1" fontId="7" fillId="0" borderId="1" applyAlignment="1" pivotButton="0" quotePrefix="0" xfId="0">
      <alignment horizontal="center" vertical="center"/>
    </xf>
    <xf numFmtId="3" fontId="7" fillId="0" borderId="1" applyAlignment="1" pivotButton="0" quotePrefix="0" xfId="0">
      <alignment horizontal="center" vertical="center"/>
    </xf>
    <xf numFmtId="45" fontId="7" fillId="0" borderId="1" applyAlignment="1" pivotButton="0" quotePrefix="0" xfId="0">
      <alignment horizontal="center" vertical="center"/>
    </xf>
    <xf numFmtId="170" fontId="7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1" fontId="11" fillId="6" borderId="1" applyAlignment="1" pivotButton="0" quotePrefix="0" xfId="0">
      <alignment vertical="center"/>
    </xf>
    <xf numFmtId="3" fontId="11" fillId="6" borderId="1" applyAlignment="1" pivotButton="0" quotePrefix="0" xfId="0">
      <alignment vertical="center"/>
    </xf>
    <xf numFmtId="45" fontId="11" fillId="6" borderId="1" applyAlignment="1" pivotButton="0" quotePrefix="0" xfId="0">
      <alignment vertical="center"/>
    </xf>
    <xf numFmtId="0" fontId="11" fillId="6" borderId="1" applyAlignment="1" pivotButton="0" quotePrefix="0" xfId="0">
      <alignment vertical="center"/>
    </xf>
    <xf numFmtId="166" fontId="6" fillId="0" borderId="1" applyAlignment="1" pivotButton="0" quotePrefix="0" xfId="0">
      <alignment horizontal="center" vertical="center"/>
    </xf>
    <xf numFmtId="171" fontId="7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170" fontId="11" fillId="6" borderId="1" applyAlignment="1" pivotButton="0" quotePrefix="0" xfId="0">
      <alignment vertical="center"/>
    </xf>
    <xf numFmtId="3" fontId="4" fillId="3" borderId="1" applyAlignment="1" applyProtection="1" pivotButton="0" quotePrefix="0" xfId="0">
      <alignment horizontal="center" vertical="center"/>
      <protection locked="0" hidden="0"/>
    </xf>
    <xf numFmtId="0" fontId="2" fillId="0" borderId="0" applyAlignment="1" pivotButton="0" quotePrefix="0" xfId="0">
      <alignment vertical="center"/>
    </xf>
    <xf numFmtId="165" fontId="4" fillId="3" borderId="1" applyAlignment="1" applyProtection="1" pivotButton="0" quotePrefix="0" xfId="0">
      <alignment horizontal="center" vertical="center"/>
      <protection locked="0" hidden="0"/>
    </xf>
    <xf numFmtId="0" fontId="4" fillId="3" borderId="1" applyAlignment="1" applyProtection="1" pivotButton="0" quotePrefix="0" xfId="0">
      <alignment horizontal="center" vertical="center"/>
      <protection locked="0" hidden="0"/>
    </xf>
    <xf numFmtId="3" fontId="6" fillId="0" borderId="1" applyAlignment="1" pivotButton="0" quotePrefix="0" xfId="0">
      <alignment horizontal="center" vertical="center"/>
    </xf>
    <xf numFmtId="2" fontId="7" fillId="0" borderId="1" applyAlignment="1" pivotButton="0" quotePrefix="0" xfId="0">
      <alignment horizontal="center" vertical="center"/>
    </xf>
    <xf numFmtId="1" fontId="4" fillId="3" borderId="1" applyAlignment="1" applyProtection="1" pivotButton="0" quotePrefix="0" xfId="0">
      <alignment horizontal="center" vertical="center"/>
      <protection locked="0" hidden="0"/>
    </xf>
    <xf numFmtId="0" fontId="7" fillId="0" borderId="1" applyAlignment="1" pivotButton="0" quotePrefix="0" xfId="0">
      <alignment horizontal="center" vertical="center"/>
    </xf>
    <xf numFmtId="166" fontId="7" fillId="0" borderId="1" applyAlignment="1" pivotButton="0" quotePrefix="0" xfId="0">
      <alignment horizontal="center" vertical="center"/>
    </xf>
    <xf numFmtId="0" fontId="4" fillId="3" borderId="1" applyAlignment="1" applyProtection="1" pivotButton="0" quotePrefix="0" xfId="0">
      <alignment vertical="center"/>
      <protection locked="0" hidden="0"/>
    </xf>
    <xf numFmtId="0" fontId="12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b val="1"/>
        <color rgb="00047857"/>
      </font>
      <fill>
        <patternFill patternType="solid">
          <fgColor rgb="00D1FAE5"/>
          <bgColor rgb="00D1FAE5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ill>
        <patternFill patternType="solid">
          <fgColor rgb="00F4FAF6"/>
          <bgColor rgb="00F4FAF6"/>
        </patternFill>
      </fill>
    </dxf>
    <dxf>
      <font>
        <b val="1"/>
        <color rgb="00B91C1C"/>
      </font>
      <fill>
        <patternFill patternType="solid">
          <fgColor rgb="00FEE2E2"/>
          <b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Metros por semana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'Panel'!F12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'Panel'!$B$13:$B$22</f>
            </numRef>
          </cat>
          <val>
            <numRef>
              <f>'Panel'!$F$13:$F$22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Metros por estilo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'Panel'!D35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'Panel'!$B$36:$B$41</f>
            </numRef>
          </cat>
          <val>
            <numRef>
              <f>'Panel'!$D$36:$D$41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10</col>
      <colOff>0</colOff>
      <row>3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19</row>
      <rowOff>0</rowOff>
    </from>
    <ext cx="54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I4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3" customWidth="1" min="10" max="10"/>
  </cols>
  <sheetData>
    <row r="2" ht="34" customHeight="1">
      <c r="B2" s="1" t="inlineStr">
        <is>
          <t>Panel de natación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Resumen automático: volumen, ritmo por 100 m, semanas, meses y reparto por estilo.</t>
        </is>
      </c>
    </row>
    <row r="5" ht="22" customHeight="1">
      <c r="B5" s="4" t="inlineStr">
        <is>
          <t>SESIONES</t>
        </is>
      </c>
      <c r="D5" s="4" t="inlineStr">
        <is>
          <t>DISTANCIA TOTAL</t>
        </is>
      </c>
      <c r="F5" s="4" t="inlineStr">
        <is>
          <t>TIEMPO EN EL AGUA</t>
        </is>
      </c>
      <c r="H5" s="4" t="inlineStr">
        <is>
          <t>RITMO MEDIO /100 m</t>
        </is>
      </c>
    </row>
    <row r="6" ht="36" customHeight="1">
      <c r="B6" s="5">
        <f>COUNT(Sesiones!B8:B47)</f>
        <v/>
      </c>
      <c r="D6" s="6">
        <f>SUM(Sesiones!H8:H47)/1000</f>
        <v/>
      </c>
      <c r="F6" s="7">
        <f>SUM(Sesiones!I8:I47)/60</f>
        <v/>
      </c>
      <c r="H6" s="8">
        <f>IFERROR(SUM(Sesiones!I8:I47)/SUM(Sesiones!H8:H47)*100/1440,0)</f>
        <v/>
      </c>
    </row>
    <row r="8" ht="22" customHeight="1">
      <c r="B8" s="4" t="inlineStr">
        <is>
          <t>MEDIA POR SESIÓN</t>
        </is>
      </c>
      <c r="D8" s="4" t="inlineStr">
        <is>
          <t>SESIÓN MÁS LARGA</t>
        </is>
      </c>
      <c r="F8" s="4" t="inlineStr">
        <is>
          <t>MEJOR RITMO /100 m</t>
        </is>
      </c>
      <c r="H8" s="4" t="inlineStr">
        <is>
          <t>ÚLTIMOS 7 DÍAS</t>
        </is>
      </c>
    </row>
    <row r="9" ht="36" customHeight="1">
      <c r="B9" s="9">
        <f>IFERROR(SUM(Sesiones!H8:H47)/COUNT(Sesiones!B8:B47),0)</f>
        <v/>
      </c>
      <c r="D9" s="9">
        <f>MAX(Sesiones!H8:H47)</f>
        <v/>
      </c>
      <c r="F9" s="8">
        <f>IFERROR(MIN(Sesiones!J8:J47),0)</f>
        <v/>
      </c>
      <c r="H9" s="9">
        <f>IF(COUNT(Sesiones!B8:B47)=0,0,SUMIFS(Sesiones!H8:H47,Sesiones!B8:B47,"&gt;"&amp;(MAX(Sesiones!B8:B47)-7)))</f>
        <v/>
      </c>
    </row>
    <row r="11">
      <c r="B11" s="10" t="inlineStr">
        <is>
          <t>Volumen por semanas naturales (lunes a domingo)</t>
        </is>
      </c>
    </row>
    <row r="12" ht="32" customHeight="1">
      <c r="B12" s="11" t="inlineStr">
        <is>
          <t>Semana</t>
        </is>
      </c>
      <c r="C12" s="11" t="inlineStr">
        <is>
          <t>Desde</t>
        </is>
      </c>
      <c r="D12" s="11" t="inlineStr">
        <is>
          <t>Hasta</t>
        </is>
      </c>
      <c r="E12" s="11" t="inlineStr">
        <is>
          <t>Sesiones</t>
        </is>
      </c>
      <c r="F12" s="11" t="inlineStr">
        <is>
          <t>Metros</t>
        </is>
      </c>
      <c r="G12" s="11" t="inlineStr">
        <is>
          <t>Tiempo (min)</t>
        </is>
      </c>
      <c r="H12" s="11" t="inlineStr">
        <is>
          <t>Ritmo /100 m</t>
        </is>
      </c>
      <c r="I12" s="11" t="inlineStr">
        <is>
          <t>% objetivo semanal</t>
        </is>
      </c>
    </row>
    <row r="13">
      <c r="B13" s="12" t="inlineStr">
        <is>
          <t>Sem. 1</t>
        </is>
      </c>
      <c r="C13" s="13">
        <f>IF(COUNT(Sesiones!B8:B47)=0,"",MIN(Sesiones!B8:B47)-WEEKDAY(MIN(Sesiones!B8:B47),2)+1)</f>
        <v/>
      </c>
      <c r="D13" s="13">
        <f>IF(C13="","",C13+6)</f>
        <v/>
      </c>
      <c r="E13" s="14">
        <f>IF(C13="","",COUNTIFS(Sesiones!B8:B47,"&gt;="&amp;C13,Sesiones!B8:B47,"&lt;="&amp;D13))</f>
        <v/>
      </c>
      <c r="F13" s="15">
        <f>IF(C13="","",SUMIFS(Sesiones!H8:H47,Sesiones!B8:B47,"&gt;="&amp;C13,Sesiones!B8:B47,"&lt;="&amp;D13))</f>
        <v/>
      </c>
      <c r="G13" s="15">
        <f>IF(C13="","",SUMIFS(Sesiones!I8:I47,Sesiones!B8:B47,"&gt;="&amp;C13,Sesiones!B8:B47,"&lt;="&amp;D13))</f>
        <v/>
      </c>
      <c r="H13" s="16">
        <f>IF(OR(C13="",N(F13)=0),"",G13/F13*100/1440)</f>
        <v/>
      </c>
      <c r="I13" s="17">
        <f>IF(C13="","",F13/Sesiones!$D$5)</f>
        <v/>
      </c>
    </row>
    <row r="14">
      <c r="B14" s="12" t="inlineStr">
        <is>
          <t>Sem. 2</t>
        </is>
      </c>
      <c r="C14" s="13">
        <f>IF(C13="","",IF(C13+7&gt;MAX(Sesiones!B8:B47),"",C13+7))</f>
        <v/>
      </c>
      <c r="D14" s="13">
        <f>IF(C14="","",C14+6)</f>
        <v/>
      </c>
      <c r="E14" s="14">
        <f>IF(C14="","",COUNTIFS(Sesiones!B8:B47,"&gt;="&amp;C14,Sesiones!B8:B47,"&lt;="&amp;D14))</f>
        <v/>
      </c>
      <c r="F14" s="15">
        <f>IF(C14="","",SUMIFS(Sesiones!H8:H47,Sesiones!B8:B47,"&gt;="&amp;C14,Sesiones!B8:B47,"&lt;="&amp;D14))</f>
        <v/>
      </c>
      <c r="G14" s="15">
        <f>IF(C14="","",SUMIFS(Sesiones!I8:I47,Sesiones!B8:B47,"&gt;="&amp;C14,Sesiones!B8:B47,"&lt;="&amp;D14))</f>
        <v/>
      </c>
      <c r="H14" s="16">
        <f>IF(OR(C14="",N(F14)=0),"",G14/F14*100/1440)</f>
        <v/>
      </c>
      <c r="I14" s="17">
        <f>IF(C14="","",F14/Sesiones!$D$5)</f>
        <v/>
      </c>
    </row>
    <row r="15">
      <c r="B15" s="12" t="inlineStr">
        <is>
          <t>Sem. 3</t>
        </is>
      </c>
      <c r="C15" s="13">
        <f>IF(C14="","",IF(C14+7&gt;MAX(Sesiones!B8:B47),"",C14+7))</f>
        <v/>
      </c>
      <c r="D15" s="13">
        <f>IF(C15="","",C15+6)</f>
        <v/>
      </c>
      <c r="E15" s="14">
        <f>IF(C15="","",COUNTIFS(Sesiones!B8:B47,"&gt;="&amp;C15,Sesiones!B8:B47,"&lt;="&amp;D15))</f>
        <v/>
      </c>
      <c r="F15" s="15">
        <f>IF(C15="","",SUMIFS(Sesiones!H8:H47,Sesiones!B8:B47,"&gt;="&amp;C15,Sesiones!B8:B47,"&lt;="&amp;D15))</f>
        <v/>
      </c>
      <c r="G15" s="15">
        <f>IF(C15="","",SUMIFS(Sesiones!I8:I47,Sesiones!B8:B47,"&gt;="&amp;C15,Sesiones!B8:B47,"&lt;="&amp;D15))</f>
        <v/>
      </c>
      <c r="H15" s="16">
        <f>IF(OR(C15="",N(F15)=0),"",G15/F15*100/1440)</f>
        <v/>
      </c>
      <c r="I15" s="17">
        <f>IF(C15="","",F15/Sesiones!$D$5)</f>
        <v/>
      </c>
    </row>
    <row r="16">
      <c r="B16" s="12" t="inlineStr">
        <is>
          <t>Sem. 4</t>
        </is>
      </c>
      <c r="C16" s="13">
        <f>IF(C15="","",IF(C15+7&gt;MAX(Sesiones!B8:B47),"",C15+7))</f>
        <v/>
      </c>
      <c r="D16" s="13">
        <f>IF(C16="","",C16+6)</f>
        <v/>
      </c>
      <c r="E16" s="14">
        <f>IF(C16="","",COUNTIFS(Sesiones!B8:B47,"&gt;="&amp;C16,Sesiones!B8:B47,"&lt;="&amp;D16))</f>
        <v/>
      </c>
      <c r="F16" s="15">
        <f>IF(C16="","",SUMIFS(Sesiones!H8:H47,Sesiones!B8:B47,"&gt;="&amp;C16,Sesiones!B8:B47,"&lt;="&amp;D16))</f>
        <v/>
      </c>
      <c r="G16" s="15">
        <f>IF(C16="","",SUMIFS(Sesiones!I8:I47,Sesiones!B8:B47,"&gt;="&amp;C16,Sesiones!B8:B47,"&lt;="&amp;D16))</f>
        <v/>
      </c>
      <c r="H16" s="16">
        <f>IF(OR(C16="",N(F16)=0),"",G16/F16*100/1440)</f>
        <v/>
      </c>
      <c r="I16" s="17">
        <f>IF(C16="","",F16/Sesiones!$D$5)</f>
        <v/>
      </c>
    </row>
    <row r="17">
      <c r="B17" s="12" t="inlineStr">
        <is>
          <t>Sem. 5</t>
        </is>
      </c>
      <c r="C17" s="13">
        <f>IF(C16="","",IF(C16+7&gt;MAX(Sesiones!B8:B47),"",C16+7))</f>
        <v/>
      </c>
      <c r="D17" s="13">
        <f>IF(C17="","",C17+6)</f>
        <v/>
      </c>
      <c r="E17" s="14">
        <f>IF(C17="","",COUNTIFS(Sesiones!B8:B47,"&gt;="&amp;C17,Sesiones!B8:B47,"&lt;="&amp;D17))</f>
        <v/>
      </c>
      <c r="F17" s="15">
        <f>IF(C17="","",SUMIFS(Sesiones!H8:H47,Sesiones!B8:B47,"&gt;="&amp;C17,Sesiones!B8:B47,"&lt;="&amp;D17))</f>
        <v/>
      </c>
      <c r="G17" s="15">
        <f>IF(C17="","",SUMIFS(Sesiones!I8:I47,Sesiones!B8:B47,"&gt;="&amp;C17,Sesiones!B8:B47,"&lt;="&amp;D17))</f>
        <v/>
      </c>
      <c r="H17" s="16">
        <f>IF(OR(C17="",N(F17)=0),"",G17/F17*100/1440)</f>
        <v/>
      </c>
      <c r="I17" s="17">
        <f>IF(C17="","",F17/Sesiones!$D$5)</f>
        <v/>
      </c>
    </row>
    <row r="18">
      <c r="B18" s="12" t="inlineStr">
        <is>
          <t>Sem. 6</t>
        </is>
      </c>
      <c r="C18" s="13">
        <f>IF(C17="","",IF(C17+7&gt;MAX(Sesiones!B8:B47),"",C17+7))</f>
        <v/>
      </c>
      <c r="D18" s="13">
        <f>IF(C18="","",C18+6)</f>
        <v/>
      </c>
      <c r="E18" s="14">
        <f>IF(C18="","",COUNTIFS(Sesiones!B8:B47,"&gt;="&amp;C18,Sesiones!B8:B47,"&lt;="&amp;D18))</f>
        <v/>
      </c>
      <c r="F18" s="15">
        <f>IF(C18="","",SUMIFS(Sesiones!H8:H47,Sesiones!B8:B47,"&gt;="&amp;C18,Sesiones!B8:B47,"&lt;="&amp;D18))</f>
        <v/>
      </c>
      <c r="G18" s="15">
        <f>IF(C18="","",SUMIFS(Sesiones!I8:I47,Sesiones!B8:B47,"&gt;="&amp;C18,Sesiones!B8:B47,"&lt;="&amp;D18))</f>
        <v/>
      </c>
      <c r="H18" s="16">
        <f>IF(OR(C18="",N(F18)=0),"",G18/F18*100/1440)</f>
        <v/>
      </c>
      <c r="I18" s="17">
        <f>IF(C18="","",F18/Sesiones!$D$5)</f>
        <v/>
      </c>
    </row>
    <row r="19">
      <c r="B19" s="12" t="inlineStr">
        <is>
          <t>Sem. 7</t>
        </is>
      </c>
      <c r="C19" s="13">
        <f>IF(C18="","",IF(C18+7&gt;MAX(Sesiones!B8:B47),"",C18+7))</f>
        <v/>
      </c>
      <c r="D19" s="13">
        <f>IF(C19="","",C19+6)</f>
        <v/>
      </c>
      <c r="E19" s="14">
        <f>IF(C19="","",COUNTIFS(Sesiones!B8:B47,"&gt;="&amp;C19,Sesiones!B8:B47,"&lt;="&amp;D19))</f>
        <v/>
      </c>
      <c r="F19" s="15">
        <f>IF(C19="","",SUMIFS(Sesiones!H8:H47,Sesiones!B8:B47,"&gt;="&amp;C19,Sesiones!B8:B47,"&lt;="&amp;D19))</f>
        <v/>
      </c>
      <c r="G19" s="15">
        <f>IF(C19="","",SUMIFS(Sesiones!I8:I47,Sesiones!B8:B47,"&gt;="&amp;C19,Sesiones!B8:B47,"&lt;="&amp;D19))</f>
        <v/>
      </c>
      <c r="H19" s="16">
        <f>IF(OR(C19="",N(F19)=0),"",G19/F19*100/1440)</f>
        <v/>
      </c>
      <c r="I19" s="17">
        <f>IF(C19="","",F19/Sesiones!$D$5)</f>
        <v/>
      </c>
    </row>
    <row r="20">
      <c r="B20" s="12" t="inlineStr">
        <is>
          <t>Sem. 8</t>
        </is>
      </c>
      <c r="C20" s="13">
        <f>IF(C19="","",IF(C19+7&gt;MAX(Sesiones!B8:B47),"",C19+7))</f>
        <v/>
      </c>
      <c r="D20" s="13">
        <f>IF(C20="","",C20+6)</f>
        <v/>
      </c>
      <c r="E20" s="14">
        <f>IF(C20="","",COUNTIFS(Sesiones!B8:B47,"&gt;="&amp;C20,Sesiones!B8:B47,"&lt;="&amp;D20))</f>
        <v/>
      </c>
      <c r="F20" s="15">
        <f>IF(C20="","",SUMIFS(Sesiones!H8:H47,Sesiones!B8:B47,"&gt;="&amp;C20,Sesiones!B8:B47,"&lt;="&amp;D20))</f>
        <v/>
      </c>
      <c r="G20" s="15">
        <f>IF(C20="","",SUMIFS(Sesiones!I8:I47,Sesiones!B8:B47,"&gt;="&amp;C20,Sesiones!B8:B47,"&lt;="&amp;D20))</f>
        <v/>
      </c>
      <c r="H20" s="16">
        <f>IF(OR(C20="",N(F20)=0),"",G20/F20*100/1440)</f>
        <v/>
      </c>
      <c r="I20" s="17">
        <f>IF(C20="","",F20/Sesiones!$D$5)</f>
        <v/>
      </c>
    </row>
    <row r="21">
      <c r="B21" s="12" t="inlineStr">
        <is>
          <t>Sem. 9</t>
        </is>
      </c>
      <c r="C21" s="13">
        <f>IF(C20="","",IF(C20+7&gt;MAX(Sesiones!B8:B47),"",C20+7))</f>
        <v/>
      </c>
      <c r="D21" s="13">
        <f>IF(C21="","",C21+6)</f>
        <v/>
      </c>
      <c r="E21" s="14">
        <f>IF(C21="","",COUNTIFS(Sesiones!B8:B47,"&gt;="&amp;C21,Sesiones!B8:B47,"&lt;="&amp;D21))</f>
        <v/>
      </c>
      <c r="F21" s="15">
        <f>IF(C21="","",SUMIFS(Sesiones!H8:H47,Sesiones!B8:B47,"&gt;="&amp;C21,Sesiones!B8:B47,"&lt;="&amp;D21))</f>
        <v/>
      </c>
      <c r="G21" s="15">
        <f>IF(C21="","",SUMIFS(Sesiones!I8:I47,Sesiones!B8:B47,"&gt;="&amp;C21,Sesiones!B8:B47,"&lt;="&amp;D21))</f>
        <v/>
      </c>
      <c r="H21" s="16">
        <f>IF(OR(C21="",N(F21)=0),"",G21/F21*100/1440)</f>
        <v/>
      </c>
      <c r="I21" s="17">
        <f>IF(C21="","",F21/Sesiones!$D$5)</f>
        <v/>
      </c>
    </row>
    <row r="22">
      <c r="B22" s="12" t="inlineStr">
        <is>
          <t>Sem. 10</t>
        </is>
      </c>
      <c r="C22" s="13">
        <f>IF(C21="","",IF(C21+7&gt;MAX(Sesiones!B8:B47),"",C21+7))</f>
        <v/>
      </c>
      <c r="D22" s="13">
        <f>IF(C22="","",C22+6)</f>
        <v/>
      </c>
      <c r="E22" s="14">
        <f>IF(C22="","",COUNTIFS(Sesiones!B8:B47,"&gt;="&amp;C22,Sesiones!B8:B47,"&lt;="&amp;D22))</f>
        <v/>
      </c>
      <c r="F22" s="15">
        <f>IF(C22="","",SUMIFS(Sesiones!H8:H47,Sesiones!B8:B47,"&gt;="&amp;C22,Sesiones!B8:B47,"&lt;="&amp;D22))</f>
        <v/>
      </c>
      <c r="G22" s="15">
        <f>IF(C22="","",SUMIFS(Sesiones!I8:I47,Sesiones!B8:B47,"&gt;="&amp;C22,Sesiones!B8:B47,"&lt;="&amp;D22))</f>
        <v/>
      </c>
      <c r="H22" s="16">
        <f>IF(OR(C22="",N(F22)=0),"",G22/F22*100/1440)</f>
        <v/>
      </c>
      <c r="I22" s="17">
        <f>IF(C22="","",F22/Sesiones!$D$5)</f>
        <v/>
      </c>
    </row>
    <row r="23">
      <c r="B23" s="18" t="inlineStr">
        <is>
          <t>Total</t>
        </is>
      </c>
      <c r="E23" s="19">
        <f>SUM(E13:E22)</f>
        <v/>
      </c>
      <c r="F23" s="20">
        <f>SUM(F13:F22)</f>
        <v/>
      </c>
      <c r="G23" s="20">
        <f>SUM(G13:G22)</f>
        <v/>
      </c>
      <c r="H23" s="21">
        <f>IFERROR(G23/F23*100/1440,"")</f>
        <v/>
      </c>
      <c r="I23" s="22">
        <f>COUNTIF(I13:I22,"&gt;=1")&amp;" sem. ok"</f>
        <v/>
      </c>
    </row>
    <row r="25">
      <c r="B25" s="10" t="inlineStr">
        <is>
          <t>Volumen por meses</t>
        </is>
      </c>
    </row>
    <row r="26" ht="32" customHeight="1">
      <c r="B26" s="11" t="inlineStr">
        <is>
          <t>Mes</t>
        </is>
      </c>
      <c r="C26" s="11" t="inlineStr">
        <is>
          <t>Sesiones</t>
        </is>
      </c>
      <c r="D26" s="11" t="inlineStr">
        <is>
          <t>Metros</t>
        </is>
      </c>
      <c r="E26" s="11" t="inlineStr">
        <is>
          <t>Km</t>
        </is>
      </c>
      <c r="F26" s="11" t="inlineStr">
        <is>
          <t>Tiempo (h)</t>
        </is>
      </c>
      <c r="G26" s="11" t="inlineStr">
        <is>
          <t>Ritmo /100 m</t>
        </is>
      </c>
      <c r="H26" s="11" t="inlineStr">
        <is>
          <t>% objetivo mensual</t>
        </is>
      </c>
    </row>
    <row r="27">
      <c r="B27" s="23">
        <f>IF(COUNT(Sesiones!B8:B47)=0,"",DATE(YEAR(MIN(Sesiones!B8:B47)),MONTH(MIN(Sesiones!B8:B47)),1))</f>
        <v/>
      </c>
      <c r="C27" s="14">
        <f>IF(B27="","",COUNTIF(Sesiones!Q8:Q47,B27))</f>
        <v/>
      </c>
      <c r="D27" s="15">
        <f>IF(B27="","",SUMIF(Sesiones!Q8:Q47,B27,Sesiones!H8:H47))</f>
        <v/>
      </c>
      <c r="E27" s="24">
        <f>IF(B27="","",D27/1000)</f>
        <v/>
      </c>
      <c r="F27" s="24">
        <f>IF(B27="","",SUMIF(Sesiones!Q8:Q47,B27,Sesiones!I8:I47)/60)</f>
        <v/>
      </c>
      <c r="G27" s="16">
        <f>IF(OR(B27="",N(D27)=0),"",F27*60/D27*100/1440)</f>
        <v/>
      </c>
      <c r="H27" s="17">
        <f>IF(B27="","",D27/Sesiones!$G$5)</f>
        <v/>
      </c>
    </row>
    <row r="28">
      <c r="B28" s="23">
        <f>IF(B27="","",IF(EDATE(B27,1)&gt;MAX(Sesiones!B8:B47),"",EDATE(B27,1)))</f>
        <v/>
      </c>
      <c r="C28" s="14">
        <f>IF(B28="","",COUNTIF(Sesiones!Q8:Q47,B28))</f>
        <v/>
      </c>
      <c r="D28" s="15">
        <f>IF(B28="","",SUMIF(Sesiones!Q8:Q47,B28,Sesiones!H8:H47))</f>
        <v/>
      </c>
      <c r="E28" s="24">
        <f>IF(B28="","",D28/1000)</f>
        <v/>
      </c>
      <c r="F28" s="24">
        <f>IF(B28="","",SUMIF(Sesiones!Q8:Q47,B28,Sesiones!I8:I47)/60)</f>
        <v/>
      </c>
      <c r="G28" s="16">
        <f>IF(OR(B28="",N(D28)=0),"",F28*60/D28*100/1440)</f>
        <v/>
      </c>
      <c r="H28" s="17">
        <f>IF(B28="","",D28/Sesiones!$G$5)</f>
        <v/>
      </c>
    </row>
    <row r="29">
      <c r="B29" s="23">
        <f>IF(B28="","",IF(EDATE(B28,1)&gt;MAX(Sesiones!B8:B47),"",EDATE(B28,1)))</f>
        <v/>
      </c>
      <c r="C29" s="14">
        <f>IF(B29="","",COUNTIF(Sesiones!Q8:Q47,B29))</f>
        <v/>
      </c>
      <c r="D29" s="15">
        <f>IF(B29="","",SUMIF(Sesiones!Q8:Q47,B29,Sesiones!H8:H47))</f>
        <v/>
      </c>
      <c r="E29" s="24">
        <f>IF(B29="","",D29/1000)</f>
        <v/>
      </c>
      <c r="F29" s="24">
        <f>IF(B29="","",SUMIF(Sesiones!Q8:Q47,B29,Sesiones!I8:I47)/60)</f>
        <v/>
      </c>
      <c r="G29" s="16">
        <f>IF(OR(B29="",N(D29)=0),"",F29*60/D29*100/1440)</f>
        <v/>
      </c>
      <c r="H29" s="17">
        <f>IF(B29="","",D29/Sesiones!$G$5)</f>
        <v/>
      </c>
    </row>
    <row r="30">
      <c r="B30" s="23">
        <f>IF(B29="","",IF(EDATE(B29,1)&gt;MAX(Sesiones!B8:B47),"",EDATE(B29,1)))</f>
        <v/>
      </c>
      <c r="C30" s="14">
        <f>IF(B30="","",COUNTIF(Sesiones!Q8:Q47,B30))</f>
        <v/>
      </c>
      <c r="D30" s="15">
        <f>IF(B30="","",SUMIF(Sesiones!Q8:Q47,B30,Sesiones!H8:H47))</f>
        <v/>
      </c>
      <c r="E30" s="24">
        <f>IF(B30="","",D30/1000)</f>
        <v/>
      </c>
      <c r="F30" s="24">
        <f>IF(B30="","",SUMIF(Sesiones!Q8:Q47,B30,Sesiones!I8:I47)/60)</f>
        <v/>
      </c>
      <c r="G30" s="16">
        <f>IF(OR(B30="",N(D30)=0),"",F30*60/D30*100/1440)</f>
        <v/>
      </c>
      <c r="H30" s="17">
        <f>IF(B30="","",D30/Sesiones!$G$5)</f>
        <v/>
      </c>
    </row>
    <row r="31">
      <c r="B31" s="23">
        <f>IF(B30="","",IF(EDATE(B30,1)&gt;MAX(Sesiones!B8:B47),"",EDATE(B30,1)))</f>
        <v/>
      </c>
      <c r="C31" s="14">
        <f>IF(B31="","",COUNTIF(Sesiones!Q8:Q47,B31))</f>
        <v/>
      </c>
      <c r="D31" s="15">
        <f>IF(B31="","",SUMIF(Sesiones!Q8:Q47,B31,Sesiones!H8:H47))</f>
        <v/>
      </c>
      <c r="E31" s="24">
        <f>IF(B31="","",D31/1000)</f>
        <v/>
      </c>
      <c r="F31" s="24">
        <f>IF(B31="","",SUMIF(Sesiones!Q8:Q47,B31,Sesiones!I8:I47)/60)</f>
        <v/>
      </c>
      <c r="G31" s="16">
        <f>IF(OR(B31="",N(D31)=0),"",F31*60/D31*100/1440)</f>
        <v/>
      </c>
      <c r="H31" s="17">
        <f>IF(B31="","",D31/Sesiones!$G$5)</f>
        <v/>
      </c>
    </row>
    <row r="32">
      <c r="B32" s="23">
        <f>IF(B31="","",IF(EDATE(B31,1)&gt;MAX(Sesiones!B8:B47),"",EDATE(B31,1)))</f>
        <v/>
      </c>
      <c r="C32" s="14">
        <f>IF(B32="","",COUNTIF(Sesiones!Q8:Q47,B32))</f>
        <v/>
      </c>
      <c r="D32" s="15">
        <f>IF(B32="","",SUMIF(Sesiones!Q8:Q47,B32,Sesiones!H8:H47))</f>
        <v/>
      </c>
      <c r="E32" s="24">
        <f>IF(B32="","",D32/1000)</f>
        <v/>
      </c>
      <c r="F32" s="24">
        <f>IF(B32="","",SUMIF(Sesiones!Q8:Q47,B32,Sesiones!I8:I47)/60)</f>
        <v/>
      </c>
      <c r="G32" s="16">
        <f>IF(OR(B32="",N(D32)=0),"",F32*60/D32*100/1440)</f>
        <v/>
      </c>
      <c r="H32" s="17">
        <f>IF(B32="","",D32/Sesiones!$G$5)</f>
        <v/>
      </c>
    </row>
    <row r="34">
      <c r="B34" s="10" t="inlineStr">
        <is>
          <t>Reparto por estilo</t>
        </is>
      </c>
    </row>
    <row r="35" ht="28" customHeight="1">
      <c r="B35" s="11" t="inlineStr">
        <is>
          <t>Estilo</t>
        </is>
      </c>
      <c r="C35" s="11" t="inlineStr">
        <is>
          <t>Sesiones</t>
        </is>
      </c>
      <c r="D35" s="11" t="inlineStr">
        <is>
          <t>Metros</t>
        </is>
      </c>
      <c r="E35" s="11" t="inlineStr">
        <is>
          <t>% del volumen</t>
        </is>
      </c>
      <c r="F35" s="11" t="inlineStr">
        <is>
          <t>Tiempo (min)</t>
        </is>
      </c>
      <c r="G35" s="11" t="inlineStr">
        <is>
          <t>Ritmo /100 m</t>
        </is>
      </c>
    </row>
    <row r="36">
      <c r="B36" s="25">
        <f>Listas!A2</f>
        <v/>
      </c>
      <c r="C36" s="14">
        <f>COUNTIF(Sesiones!C8:C47,B36)</f>
        <v/>
      </c>
      <c r="D36" s="15">
        <f>SUMIF(Sesiones!C8:C47,B36,Sesiones!H8:H47)</f>
        <v/>
      </c>
      <c r="E36" s="17">
        <f>IF(SUM($D$36:$D$41)=0,0,D36/SUM($D$36:$D$41))</f>
        <v/>
      </c>
      <c r="F36" s="15">
        <f>SUMIF(Sesiones!C8:C47,B36,Sesiones!I8:I47)</f>
        <v/>
      </c>
      <c r="G36" s="16">
        <f>IF(D36=0,"",F36/D36*100/1440)</f>
        <v/>
      </c>
    </row>
    <row r="37">
      <c r="B37" s="25">
        <f>Listas!A3</f>
        <v/>
      </c>
      <c r="C37" s="14">
        <f>COUNTIF(Sesiones!C8:C47,B37)</f>
        <v/>
      </c>
      <c r="D37" s="15">
        <f>SUMIF(Sesiones!C8:C47,B37,Sesiones!H8:H47)</f>
        <v/>
      </c>
      <c r="E37" s="17">
        <f>IF(SUM($D$36:$D$41)=0,0,D37/SUM($D$36:$D$41))</f>
        <v/>
      </c>
      <c r="F37" s="15">
        <f>SUMIF(Sesiones!C8:C47,B37,Sesiones!I8:I47)</f>
        <v/>
      </c>
      <c r="G37" s="16">
        <f>IF(D37=0,"",F37/D37*100/1440)</f>
        <v/>
      </c>
    </row>
    <row r="38">
      <c r="B38" s="25">
        <f>Listas!A4</f>
        <v/>
      </c>
      <c r="C38" s="14">
        <f>COUNTIF(Sesiones!C8:C47,B38)</f>
        <v/>
      </c>
      <c r="D38" s="15">
        <f>SUMIF(Sesiones!C8:C47,B38,Sesiones!H8:H47)</f>
        <v/>
      </c>
      <c r="E38" s="17">
        <f>IF(SUM($D$36:$D$41)=0,0,D38/SUM($D$36:$D$41))</f>
        <v/>
      </c>
      <c r="F38" s="15">
        <f>SUMIF(Sesiones!C8:C47,B38,Sesiones!I8:I47)</f>
        <v/>
      </c>
      <c r="G38" s="16">
        <f>IF(D38=0,"",F38/D38*100/1440)</f>
        <v/>
      </c>
    </row>
    <row r="39">
      <c r="B39" s="25">
        <f>Listas!A5</f>
        <v/>
      </c>
      <c r="C39" s="14">
        <f>COUNTIF(Sesiones!C8:C47,B39)</f>
        <v/>
      </c>
      <c r="D39" s="15">
        <f>SUMIF(Sesiones!C8:C47,B39,Sesiones!H8:H47)</f>
        <v/>
      </c>
      <c r="E39" s="17">
        <f>IF(SUM($D$36:$D$41)=0,0,D39/SUM($D$36:$D$41))</f>
        <v/>
      </c>
      <c r="F39" s="15">
        <f>SUMIF(Sesiones!C8:C47,B39,Sesiones!I8:I47)</f>
        <v/>
      </c>
      <c r="G39" s="16">
        <f>IF(D39=0,"",F39/D39*100/1440)</f>
        <v/>
      </c>
    </row>
    <row r="40">
      <c r="B40" s="25">
        <f>Listas!A6</f>
        <v/>
      </c>
      <c r="C40" s="14">
        <f>COUNTIF(Sesiones!C8:C47,B40)</f>
        <v/>
      </c>
      <c r="D40" s="15">
        <f>SUMIF(Sesiones!C8:C47,B40,Sesiones!H8:H47)</f>
        <v/>
      </c>
      <c r="E40" s="17">
        <f>IF(SUM($D$36:$D$41)=0,0,D40/SUM($D$36:$D$41))</f>
        <v/>
      </c>
      <c r="F40" s="15">
        <f>SUMIF(Sesiones!C8:C47,B40,Sesiones!I8:I47)</f>
        <v/>
      </c>
      <c r="G40" s="16">
        <f>IF(D40=0,"",F40/D40*100/1440)</f>
        <v/>
      </c>
    </row>
    <row r="41">
      <c r="B41" s="25">
        <f>Listas!A7</f>
        <v/>
      </c>
      <c r="C41" s="14">
        <f>COUNTIF(Sesiones!C8:C47,B41)</f>
        <v/>
      </c>
      <c r="D41" s="15">
        <f>SUMIF(Sesiones!C8:C47,B41,Sesiones!H8:H47)</f>
        <v/>
      </c>
      <c r="E41" s="17">
        <f>IF(SUM($D$36:$D$41)=0,0,D41/SUM($D$36:$D$41))</f>
        <v/>
      </c>
      <c r="F41" s="15">
        <f>SUMIF(Sesiones!C8:C47,B41,Sesiones!I8:I47)</f>
        <v/>
      </c>
      <c r="G41" s="16">
        <f>IF(D41=0,"",F41/D41*100/1440)</f>
        <v/>
      </c>
    </row>
    <row r="42">
      <c r="B42" s="18" t="inlineStr">
        <is>
          <t>Total</t>
        </is>
      </c>
      <c r="C42" s="19">
        <f>SUM(C36:C41)</f>
        <v/>
      </c>
      <c r="D42" s="20">
        <f>SUM(D36:D41)</f>
        <v/>
      </c>
      <c r="E42" s="26">
        <f>SUM(E36:E41)</f>
        <v/>
      </c>
      <c r="F42" s="20">
        <f>SUM(F36:F41)</f>
        <v/>
      </c>
      <c r="G42" s="21">
        <f>IFERROR(F42/D42*100/1440,"")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8">
    <mergeCell ref="D8:E8"/>
    <mergeCell ref="D6:E6"/>
    <mergeCell ref="B6:C6"/>
    <mergeCell ref="H6:I6"/>
    <mergeCell ref="B5:C5"/>
    <mergeCell ref="B2:I2"/>
    <mergeCell ref="F5:G5"/>
    <mergeCell ref="D5:E5"/>
    <mergeCell ref="B3:I3"/>
    <mergeCell ref="F6:G6"/>
    <mergeCell ref="H5:I5"/>
    <mergeCell ref="H8:I8"/>
    <mergeCell ref="B9:C9"/>
    <mergeCell ref="D9:E9"/>
    <mergeCell ref="B8:C8"/>
    <mergeCell ref="H9:I9"/>
    <mergeCell ref="F9:G9"/>
    <mergeCell ref="F8:G8"/>
  </mergeCells>
  <conditionalFormatting sqref="F13:F22">
    <cfRule type="dataBar" priority="1">
      <dataBar>
        <cfvo type="num" val="0"/>
        <cfvo type="max"/>
        <color rgb="0010B981"/>
      </dataBar>
    </cfRule>
  </conditionalFormatting>
  <conditionalFormatting sqref="I13:I22">
    <cfRule type="expression" priority="2" dxfId="0">
      <formula>AND(ISNUMBER(I13),I13&gt;=1)</formula>
    </cfRule>
    <cfRule type="expression" priority="3" dxfId="1">
      <formula>AND(ISNUMBER(I13),I13&lt;1)</formula>
    </cfRule>
  </conditionalFormatting>
  <conditionalFormatting sqref="D27:D32">
    <cfRule type="dataBar" priority="4">
      <dataBar>
        <cfvo type="num" val="0"/>
        <cfvo type="max"/>
        <color rgb="0010B981"/>
      </dataBar>
    </cfRule>
  </conditionalFormatting>
  <conditionalFormatting sqref="H27:H32">
    <cfRule type="expression" priority="5" dxfId="0">
      <formula>AND(ISNUMBER(H27),H27&gt;=1)</formula>
    </cfRule>
    <cfRule type="expression" priority="6" dxfId="1">
      <formula>AND(ISNUMBER(H27),H27&lt;1)</formula>
    </cfRule>
  </conditionalFormatting>
  <conditionalFormatting sqref="D36:D41">
    <cfRule type="dataBar" priority="7">
      <dataBar>
        <cfvo type="num" val="0"/>
        <cfvo type="max"/>
        <color rgb="0010B981"/>
      </dataBar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R47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2" customWidth="1" min="2" max="2"/>
    <col width="13" customWidth="1" min="3" max="3"/>
    <col width="8" customWidth="1" min="4" max="4"/>
    <col width="10" customWidth="1" min="5" max="5"/>
    <col width="10" customWidth="1" min="6" max="6"/>
    <col width="9" customWidth="1" min="7" max="7"/>
    <col width="12" customWidth="1" min="8" max="8"/>
    <col width="10" customWidth="1" min="9" max="9"/>
    <col width="11" customWidth="1" min="10" max="10"/>
    <col width="11" customWidth="1" min="11" max="11"/>
    <col width="8" customWidth="1" min="12" max="12"/>
    <col width="10" customWidth="1" min="13" max="13"/>
    <col width="10" customWidth="1" min="14" max="14"/>
    <col width="7" customWidth="1" min="15" max="15"/>
    <col width="12" customWidth="1" min="16" max="16"/>
    <col width="10" customWidth="1" min="17" max="17"/>
    <col width="34" customWidth="1" min="18" max="18"/>
  </cols>
  <sheetData>
    <row r="2" ht="34" customHeight="1">
      <c r="B2" s="1" t="inlineStr">
        <is>
          <t>Registro de natación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</row>
    <row r="3">
      <c r="B3" s="3" t="inlineStr">
        <is>
          <t>Una fila por sesión: estilo, series, metros, piscina y tiempo. Distancia, ritmo por 100 m, velocidad y largos se calculan solos.</t>
        </is>
      </c>
    </row>
    <row r="5">
      <c r="B5" s="18" t="inlineStr">
        <is>
          <t>Objetivo semanal (m)</t>
        </is>
      </c>
      <c r="D5" s="27" t="n">
        <v>3500</v>
      </c>
      <c r="E5" s="18" t="inlineStr">
        <is>
          <t>Objetivo mensual (m)</t>
        </is>
      </c>
      <c r="G5" s="27" t="n">
        <v>14000</v>
      </c>
      <c r="H5" s="18" t="inlineStr">
        <is>
          <t>Ritmo objetivo (s/100 m)</t>
        </is>
      </c>
      <c r="J5" s="27" t="n">
        <v>160</v>
      </c>
      <c r="K5" s="28" t="inlineStr">
        <is>
          <t>← valores editables</t>
        </is>
      </c>
    </row>
    <row r="7" ht="44" customHeight="1">
      <c r="B7" s="11" t="inlineStr">
        <is>
          <t>Fecha</t>
        </is>
      </c>
      <c r="C7" s="11" t="inlineStr">
        <is>
          <t>Estilo</t>
        </is>
      </c>
      <c r="D7" s="11" t="inlineStr">
        <is>
          <t>Series</t>
        </is>
      </c>
      <c r="E7" s="11" t="inlineStr">
        <is>
          <t>Metros por serie</t>
        </is>
      </c>
      <c r="F7" s="11" t="inlineStr">
        <is>
          <t>Metros extra (calent. y suave)</t>
        </is>
      </c>
      <c r="G7" s="11" t="inlineStr">
        <is>
          <t>Piscina (m)</t>
        </is>
      </c>
      <c r="H7" s="11" t="inlineStr">
        <is>
          <t>Distancia total (m)</t>
        </is>
      </c>
      <c r="I7" s="11" t="inlineStr">
        <is>
          <t>Tiempo total (min)</t>
        </is>
      </c>
      <c r="J7" s="11" t="inlineStr">
        <is>
          <t>Ritmo /100 m</t>
        </is>
      </c>
      <c r="K7" s="11" t="inlineStr">
        <is>
          <t>Velocidad (km/h)</t>
        </is>
      </c>
      <c r="L7" s="11" t="inlineStr">
        <is>
          <t>Largos</t>
        </is>
      </c>
      <c r="M7" s="11" t="inlineStr">
        <is>
          <t>Esfuerzo (1-10)</t>
        </is>
      </c>
      <c r="N7" s="11" t="inlineStr">
        <is>
          <t>Carga (esf. × min)</t>
        </is>
      </c>
      <c r="O7" s="11" t="inlineStr">
        <is>
          <t>Día</t>
        </is>
      </c>
      <c r="P7" s="11" t="inlineStr">
        <is>
          <t>Semana (lunes)</t>
        </is>
      </c>
      <c r="Q7" s="11" t="inlineStr">
        <is>
          <t>Mes</t>
        </is>
      </c>
      <c r="R7" s="11" t="inlineStr">
        <is>
          <t>Nota</t>
        </is>
      </c>
    </row>
    <row r="8">
      <c r="B8" s="29" t="n">
        <v>46245</v>
      </c>
      <c r="C8" s="30" t="inlineStr">
        <is>
          <t>Crol</t>
        </is>
      </c>
      <c r="D8" s="27" t="n">
        <v>6</v>
      </c>
      <c r="E8" s="27" t="n">
        <v>200</v>
      </c>
      <c r="F8" s="27" t="n">
        <v>300</v>
      </c>
      <c r="G8" s="27" t="n">
        <v>25</v>
      </c>
      <c r="H8" s="31">
        <f>IF(B8="","",N(D8)*N(E8)+N(F8))</f>
        <v/>
      </c>
      <c r="I8" s="27" t="n">
        <v>42</v>
      </c>
      <c r="J8" s="16">
        <f>IF(OR(B8="",I8="",N(H8)=0),"",I8/H8*100/1440)</f>
        <v/>
      </c>
      <c r="K8" s="32">
        <f>IF(OR(B8="",I8="",N(I8)=0),"",ROUND(H8/1000/(I8/60),2))</f>
        <v/>
      </c>
      <c r="L8" s="15">
        <f>IF(OR(B8="",G8="",N(G8)=0),"",ROUND(H8/G8,0))</f>
        <v/>
      </c>
      <c r="M8" s="33" t="n">
        <v>5</v>
      </c>
      <c r="N8" s="15">
        <f>IF(OR(B8="",M8="",I8=""),"",M8*I8)</f>
        <v/>
      </c>
      <c r="O8" s="34">
        <f>IF(B8="","",MID("LunMarMiéJueVieSábDom",(WEEKDAY(B8,2)-1)*3+1,3))</f>
        <v/>
      </c>
      <c r="P8" s="13">
        <f>IF(B8="","",B8-WEEKDAY(B8,2)+1)</f>
        <v/>
      </c>
      <c r="Q8" s="35">
        <f>IF(B8="","",DATE(YEAR(B8),MONTH(B8),1))</f>
        <v/>
      </c>
      <c r="R8" s="36" t="inlineStr">
        <is>
          <t>Primer día tras las vacaciones</t>
        </is>
      </c>
    </row>
    <row r="9">
      <c r="B9" s="29" t="n">
        <v>46248</v>
      </c>
      <c r="C9" s="30" t="inlineStr">
        <is>
          <t>Técnica</t>
        </is>
      </c>
      <c r="D9" s="27" t="n">
        <v>10</v>
      </c>
      <c r="E9" s="27" t="n">
        <v>100</v>
      </c>
      <c r="F9" s="27" t="n">
        <v>400</v>
      </c>
      <c r="G9" s="27" t="n">
        <v>25</v>
      </c>
      <c r="H9" s="31">
        <f>IF(B9="","",N(D9)*N(E9)+N(F9))</f>
        <v/>
      </c>
      <c r="I9" s="27" t="n">
        <v>45</v>
      </c>
      <c r="J9" s="16">
        <f>IF(OR(B9="",I9="",N(H9)=0),"",I9/H9*100/1440)</f>
        <v/>
      </c>
      <c r="K9" s="32">
        <f>IF(OR(B9="",I9="",N(I9)=0),"",ROUND(H9/1000/(I9/60),2))</f>
        <v/>
      </c>
      <c r="L9" s="15">
        <f>IF(OR(B9="",G9="",N(G9)=0),"",ROUND(H9/G9,0))</f>
        <v/>
      </c>
      <c r="M9" s="33" t="n">
        <v>4</v>
      </c>
      <c r="N9" s="15">
        <f>IF(OR(B9="",M9="",I9=""),"",M9*I9)</f>
        <v/>
      </c>
      <c r="O9" s="34">
        <f>IF(B9="","",MID("LunMarMiéJueVieSábDom",(WEEKDAY(B9,2)-1)*3+1,3))</f>
        <v/>
      </c>
      <c r="P9" s="13">
        <f>IF(B9="","",B9-WEEKDAY(B9,2)+1)</f>
        <v/>
      </c>
      <c r="Q9" s="35">
        <f>IF(B9="","",DATE(YEAR(B9),MONTH(B9),1))</f>
        <v/>
      </c>
      <c r="R9" s="36" t="inlineStr">
        <is>
          <t>Ejercicios de brazada y patada</t>
        </is>
      </c>
    </row>
    <row r="10">
      <c r="B10" s="29" t="n">
        <v>46252</v>
      </c>
      <c r="C10" s="30" t="inlineStr">
        <is>
          <t>Crol</t>
        </is>
      </c>
      <c r="D10" s="27" t="n">
        <v>8</v>
      </c>
      <c r="E10" s="27" t="n">
        <v>200</v>
      </c>
      <c r="F10" s="27" t="n">
        <v>400</v>
      </c>
      <c r="G10" s="27" t="n">
        <v>25</v>
      </c>
      <c r="H10" s="31">
        <f>IF(B10="","",N(D10)*N(E10)+N(F10))</f>
        <v/>
      </c>
      <c r="I10" s="27" t="n">
        <v>55</v>
      </c>
      <c r="J10" s="16">
        <f>IF(OR(B10="",I10="",N(H10)=0),"",I10/H10*100/1440)</f>
        <v/>
      </c>
      <c r="K10" s="32">
        <f>IF(OR(B10="",I10="",N(I10)=0),"",ROUND(H10/1000/(I10/60),2))</f>
        <v/>
      </c>
      <c r="L10" s="15">
        <f>IF(OR(B10="",G10="",N(G10)=0),"",ROUND(H10/G10,0))</f>
        <v/>
      </c>
      <c r="M10" s="33" t="n">
        <v>6</v>
      </c>
      <c r="N10" s="15">
        <f>IF(OR(B10="",M10="",I10=""),"",M10*I10)</f>
        <v/>
      </c>
      <c r="O10" s="34">
        <f>IF(B10="","",MID("LunMarMiéJueVieSábDom",(WEEKDAY(B10,2)-1)*3+1,3))</f>
        <v/>
      </c>
      <c r="P10" s="13">
        <f>IF(B10="","",B10-WEEKDAY(B10,2)+1)</f>
        <v/>
      </c>
      <c r="Q10" s="35">
        <f>IF(B10="","",DATE(YEAR(B10),MONTH(B10),1))</f>
        <v/>
      </c>
      <c r="R10" s="36" t="n"/>
    </row>
    <row r="11">
      <c r="B11" s="29" t="n">
        <v>46255</v>
      </c>
      <c r="C11" s="30" t="inlineStr">
        <is>
          <t>Espalda</t>
        </is>
      </c>
      <c r="D11" s="27" t="n">
        <v>8</v>
      </c>
      <c r="E11" s="27" t="n">
        <v>100</v>
      </c>
      <c r="F11" s="27" t="n">
        <v>500</v>
      </c>
      <c r="G11" s="27" t="n">
        <v>25</v>
      </c>
      <c r="H11" s="31">
        <f>IF(B11="","",N(D11)*N(E11)+N(F11))</f>
        <v/>
      </c>
      <c r="I11" s="27" t="n">
        <v>40</v>
      </c>
      <c r="J11" s="16">
        <f>IF(OR(B11="",I11="",N(H11)=0),"",I11/H11*100/1440)</f>
        <v/>
      </c>
      <c r="K11" s="32">
        <f>IF(OR(B11="",I11="",N(I11)=0),"",ROUND(H11/1000/(I11/60),2))</f>
        <v/>
      </c>
      <c r="L11" s="15">
        <f>IF(OR(B11="",G11="",N(G11)=0),"",ROUND(H11/G11,0))</f>
        <v/>
      </c>
      <c r="M11" s="33" t="n">
        <v>5</v>
      </c>
      <c r="N11" s="15">
        <f>IF(OR(B11="",M11="",I11=""),"",M11*I11)</f>
        <v/>
      </c>
      <c r="O11" s="34">
        <f>IF(B11="","",MID("LunMarMiéJueVieSábDom",(WEEKDAY(B11,2)-1)*3+1,3))</f>
        <v/>
      </c>
      <c r="P11" s="13">
        <f>IF(B11="","",B11-WEEKDAY(B11,2)+1)</f>
        <v/>
      </c>
      <c r="Q11" s="35">
        <f>IF(B11="","",DATE(YEAR(B11),MONTH(B11),1))</f>
        <v/>
      </c>
      <c r="R11" s="36" t="inlineStr">
        <is>
          <t>Cambio de estilo para variar</t>
        </is>
      </c>
    </row>
    <row r="12">
      <c r="B12" s="29" t="n">
        <v>46259</v>
      </c>
      <c r="C12" s="30" t="inlineStr">
        <is>
          <t>Crol</t>
        </is>
      </c>
      <c r="D12" s="27" t="n">
        <v>5</v>
      </c>
      <c r="E12" s="27" t="n">
        <v>400</v>
      </c>
      <c r="F12" s="27" t="n">
        <v>300</v>
      </c>
      <c r="G12" s="27" t="n">
        <v>25</v>
      </c>
      <c r="H12" s="31">
        <f>IF(B12="","",N(D12)*N(E12)+N(F12))</f>
        <v/>
      </c>
      <c r="I12" s="27" t="n">
        <v>62</v>
      </c>
      <c r="J12" s="16">
        <f>IF(OR(B12="",I12="",N(H12)=0),"",I12/H12*100/1440)</f>
        <v/>
      </c>
      <c r="K12" s="32">
        <f>IF(OR(B12="",I12="",N(I12)=0),"",ROUND(H12/1000/(I12/60),2))</f>
        <v/>
      </c>
      <c r="L12" s="15">
        <f>IF(OR(B12="",G12="",N(G12)=0),"",ROUND(H12/G12,0))</f>
        <v/>
      </c>
      <c r="M12" s="33" t="n">
        <v>7</v>
      </c>
      <c r="N12" s="15">
        <f>IF(OR(B12="",M12="",I12=""),"",M12*I12)</f>
        <v/>
      </c>
      <c r="O12" s="34">
        <f>IF(B12="","",MID("LunMarMiéJueVieSábDom",(WEEKDAY(B12,2)-1)*3+1,3))</f>
        <v/>
      </c>
      <c r="P12" s="13">
        <f>IF(B12="","",B12-WEEKDAY(B12,2)+1)</f>
        <v/>
      </c>
      <c r="Q12" s="35">
        <f>IF(B12="","",DATE(YEAR(B12),MONTH(B12),1))</f>
        <v/>
      </c>
      <c r="R12" s="36" t="n"/>
    </row>
    <row r="13">
      <c r="B13" s="29" t="n">
        <v>46263</v>
      </c>
      <c r="C13" s="30" t="inlineStr">
        <is>
          <t>Estilos</t>
        </is>
      </c>
      <c r="D13" s="27" t="n">
        <v>6</v>
      </c>
      <c r="E13" s="27" t="n">
        <v>200</v>
      </c>
      <c r="F13" s="27" t="n">
        <v>400</v>
      </c>
      <c r="G13" s="27" t="n">
        <v>50</v>
      </c>
      <c r="H13" s="31">
        <f>IF(B13="","",N(D13)*N(E13)+N(F13))</f>
        <v/>
      </c>
      <c r="I13" s="27" t="n">
        <v>50</v>
      </c>
      <c r="J13" s="16">
        <f>IF(OR(B13="",I13="",N(H13)=0),"",I13/H13*100/1440)</f>
        <v/>
      </c>
      <c r="K13" s="32">
        <f>IF(OR(B13="",I13="",N(I13)=0),"",ROUND(H13/1000/(I13/60),2))</f>
        <v/>
      </c>
      <c r="L13" s="15">
        <f>IF(OR(B13="",G13="",N(G13)=0),"",ROUND(H13/G13,0))</f>
        <v/>
      </c>
      <c r="M13" s="33" t="n">
        <v>6</v>
      </c>
      <c r="N13" s="15">
        <f>IF(OR(B13="",M13="",I13=""),"",M13*I13)</f>
        <v/>
      </c>
      <c r="O13" s="34">
        <f>IF(B13="","",MID("LunMarMiéJueVieSábDom",(WEEKDAY(B13,2)-1)*3+1,3))</f>
        <v/>
      </c>
      <c r="P13" s="13">
        <f>IF(B13="","",B13-WEEKDAY(B13,2)+1)</f>
        <v/>
      </c>
      <c r="Q13" s="35">
        <f>IF(B13="","",DATE(YEAR(B13),MONTH(B13),1))</f>
        <v/>
      </c>
      <c r="R13" s="36" t="inlineStr">
        <is>
          <t>Piscina de 50 m del club</t>
        </is>
      </c>
    </row>
    <row r="14">
      <c r="B14" s="29" t="n">
        <v>46266</v>
      </c>
      <c r="C14" s="30" t="inlineStr">
        <is>
          <t>Crol</t>
        </is>
      </c>
      <c r="D14" s="27" t="n">
        <v>10</v>
      </c>
      <c r="E14" s="27" t="n">
        <v>200</v>
      </c>
      <c r="F14" s="27" t="n">
        <v>400</v>
      </c>
      <c r="G14" s="27" t="n">
        <v>25</v>
      </c>
      <c r="H14" s="31">
        <f>IF(B14="","",N(D14)*N(E14)+N(F14))</f>
        <v/>
      </c>
      <c r="I14" s="27" t="n">
        <v>63</v>
      </c>
      <c r="J14" s="16">
        <f>IF(OR(B14="",I14="",N(H14)=0),"",I14/H14*100/1440)</f>
        <v/>
      </c>
      <c r="K14" s="32">
        <f>IF(OR(B14="",I14="",N(I14)=0),"",ROUND(H14/1000/(I14/60),2))</f>
        <v/>
      </c>
      <c r="L14" s="15">
        <f>IF(OR(B14="",G14="",N(G14)=0),"",ROUND(H14/G14,0))</f>
        <v/>
      </c>
      <c r="M14" s="33" t="n">
        <v>7</v>
      </c>
      <c r="N14" s="15">
        <f>IF(OR(B14="",M14="",I14=""),"",M14*I14)</f>
        <v/>
      </c>
      <c r="O14" s="34">
        <f>IF(B14="","",MID("LunMarMiéJueVieSábDom",(WEEKDAY(B14,2)-1)*3+1,3))</f>
        <v/>
      </c>
      <c r="P14" s="13">
        <f>IF(B14="","",B14-WEEKDAY(B14,2)+1)</f>
        <v/>
      </c>
      <c r="Q14" s="35">
        <f>IF(B14="","",DATE(YEAR(B14),MONTH(B14),1))</f>
        <v/>
      </c>
      <c r="R14" s="36" t="n"/>
    </row>
    <row r="15">
      <c r="B15" s="29" t="n">
        <v>46269</v>
      </c>
      <c r="C15" s="30" t="inlineStr">
        <is>
          <t>Braza</t>
        </is>
      </c>
      <c r="D15" s="27" t="n">
        <v>8</v>
      </c>
      <c r="E15" s="27" t="n">
        <v>100</v>
      </c>
      <c r="F15" s="27" t="n">
        <v>600</v>
      </c>
      <c r="G15" s="27" t="n">
        <v>25</v>
      </c>
      <c r="H15" s="31">
        <f>IF(B15="","",N(D15)*N(E15)+N(F15))</f>
        <v/>
      </c>
      <c r="I15" s="27" t="n">
        <v>50</v>
      </c>
      <c r="J15" s="16">
        <f>IF(OR(B15="",I15="",N(H15)=0),"",I15/H15*100/1440)</f>
        <v/>
      </c>
      <c r="K15" s="32">
        <f>IF(OR(B15="",I15="",N(I15)=0),"",ROUND(H15/1000/(I15/60),2))</f>
        <v/>
      </c>
      <c r="L15" s="15">
        <f>IF(OR(B15="",G15="",N(G15)=0),"",ROUND(H15/G15,0))</f>
        <v/>
      </c>
      <c r="M15" s="33" t="n">
        <v>5</v>
      </c>
      <c r="N15" s="15">
        <f>IF(OR(B15="",M15="",I15=""),"",M15*I15)</f>
        <v/>
      </c>
      <c r="O15" s="34">
        <f>IF(B15="","",MID("LunMarMiéJueVieSábDom",(WEEKDAY(B15,2)-1)*3+1,3))</f>
        <v/>
      </c>
      <c r="P15" s="13">
        <f>IF(B15="","",B15-WEEKDAY(B15,2)+1)</f>
        <v/>
      </c>
      <c r="Q15" s="35">
        <f>IF(B15="","",DATE(YEAR(B15),MONTH(B15),1))</f>
        <v/>
      </c>
      <c r="R15" s="36" t="n"/>
    </row>
    <row r="16">
      <c r="B16" s="29" t="n">
        <v>46273</v>
      </c>
      <c r="C16" s="30" t="inlineStr">
        <is>
          <t>Crol</t>
        </is>
      </c>
      <c r="D16" s="27" t="n">
        <v>4</v>
      </c>
      <c r="E16" s="27" t="n">
        <v>500</v>
      </c>
      <c r="F16" s="27" t="n">
        <v>400</v>
      </c>
      <c r="G16" s="27" t="n">
        <v>25</v>
      </c>
      <c r="H16" s="31">
        <f>IF(B16="","",N(D16)*N(E16)+N(F16))</f>
        <v/>
      </c>
      <c r="I16" s="27" t="n">
        <v>62</v>
      </c>
      <c r="J16" s="16">
        <f>IF(OR(B16="",I16="",N(H16)=0),"",I16/H16*100/1440)</f>
        <v/>
      </c>
      <c r="K16" s="32">
        <f>IF(OR(B16="",I16="",N(I16)=0),"",ROUND(H16/1000/(I16/60),2))</f>
        <v/>
      </c>
      <c r="L16" s="15">
        <f>IF(OR(B16="",G16="",N(G16)=0),"",ROUND(H16/G16,0))</f>
        <v/>
      </c>
      <c r="M16" s="33" t="n">
        <v>7</v>
      </c>
      <c r="N16" s="15">
        <f>IF(OR(B16="",M16="",I16=""),"",M16*I16)</f>
        <v/>
      </c>
      <c r="O16" s="34">
        <f>IF(B16="","",MID("LunMarMiéJueVieSábDom",(WEEKDAY(B16,2)-1)*3+1,3))</f>
        <v/>
      </c>
      <c r="P16" s="13">
        <f>IF(B16="","",B16-WEEKDAY(B16,2)+1)</f>
        <v/>
      </c>
      <c r="Q16" s="35">
        <f>IF(B16="","",DATE(YEAR(B16),MONTH(B16),1))</f>
        <v/>
      </c>
      <c r="R16" s="36" t="inlineStr">
        <is>
          <t>Series largas a ritmo constante</t>
        </is>
      </c>
    </row>
    <row r="17">
      <c r="B17" s="29" t="n">
        <v>46276</v>
      </c>
      <c r="C17" s="30" t="inlineStr">
        <is>
          <t>Técnica</t>
        </is>
      </c>
      <c r="D17" s="27" t="n">
        <v>12</v>
      </c>
      <c r="E17" s="27" t="n">
        <v>100</v>
      </c>
      <c r="F17" s="27" t="n">
        <v>500</v>
      </c>
      <c r="G17" s="27" t="n">
        <v>25</v>
      </c>
      <c r="H17" s="31">
        <f>IF(B17="","",N(D17)*N(E17)+N(F17))</f>
        <v/>
      </c>
      <c r="I17" s="27" t="n">
        <v>55</v>
      </c>
      <c r="J17" s="16">
        <f>IF(OR(B17="",I17="",N(H17)=0),"",I17/H17*100/1440)</f>
        <v/>
      </c>
      <c r="K17" s="32">
        <f>IF(OR(B17="",I17="",N(I17)=0),"",ROUND(H17/1000/(I17/60),2))</f>
        <v/>
      </c>
      <c r="L17" s="15">
        <f>IF(OR(B17="",G17="",N(G17)=0),"",ROUND(H17/G17,0))</f>
        <v/>
      </c>
      <c r="M17" s="33" t="n">
        <v>4</v>
      </c>
      <c r="N17" s="15">
        <f>IF(OR(B17="",M17="",I17=""),"",M17*I17)</f>
        <v/>
      </c>
      <c r="O17" s="34">
        <f>IF(B17="","",MID("LunMarMiéJueVieSábDom",(WEEKDAY(B17,2)-1)*3+1,3))</f>
        <v/>
      </c>
      <c r="P17" s="13">
        <f>IF(B17="","",B17-WEEKDAY(B17,2)+1)</f>
        <v/>
      </c>
      <c r="Q17" s="35">
        <f>IF(B17="","",DATE(YEAR(B17),MONTH(B17),1))</f>
        <v/>
      </c>
      <c r="R17" s="36" t="n"/>
    </row>
    <row r="18">
      <c r="B18" s="29" t="n">
        <v>46280</v>
      </c>
      <c r="C18" s="30" t="inlineStr">
        <is>
          <t>Crol</t>
        </is>
      </c>
      <c r="D18" s="27" t="n">
        <v>6</v>
      </c>
      <c r="E18" s="27" t="n">
        <v>400</v>
      </c>
      <c r="F18" s="27" t="n">
        <v>500</v>
      </c>
      <c r="G18" s="27" t="n">
        <v>25</v>
      </c>
      <c r="H18" s="31">
        <f>IF(B18="","",N(D18)*N(E18)+N(F18))</f>
        <v/>
      </c>
      <c r="I18" s="27" t="n">
        <v>76</v>
      </c>
      <c r="J18" s="16">
        <f>IF(OR(B18="",I18="",N(H18)=0),"",I18/H18*100/1440)</f>
        <v/>
      </c>
      <c r="K18" s="32">
        <f>IF(OR(B18="",I18="",N(I18)=0),"",ROUND(H18/1000/(I18/60),2))</f>
        <v/>
      </c>
      <c r="L18" s="15">
        <f>IF(OR(B18="",G18="",N(G18)=0),"",ROUND(H18/G18,0))</f>
        <v/>
      </c>
      <c r="M18" s="33" t="n">
        <v>7</v>
      </c>
      <c r="N18" s="15">
        <f>IF(OR(B18="",M18="",I18=""),"",M18*I18)</f>
        <v/>
      </c>
      <c r="O18" s="34">
        <f>IF(B18="","",MID("LunMarMiéJueVieSábDom",(WEEKDAY(B18,2)-1)*3+1,3))</f>
        <v/>
      </c>
      <c r="P18" s="13">
        <f>IF(B18="","",B18-WEEKDAY(B18,2)+1)</f>
        <v/>
      </c>
      <c r="Q18" s="35">
        <f>IF(B18="","",DATE(YEAR(B18),MONTH(B18),1))</f>
        <v/>
      </c>
      <c r="R18" s="36" t="n"/>
    </row>
    <row r="19">
      <c r="B19" s="29" t="n">
        <v>46284</v>
      </c>
      <c r="C19" s="30" t="inlineStr">
        <is>
          <t>Estilos</t>
        </is>
      </c>
      <c r="D19" s="27" t="n">
        <v>8</v>
      </c>
      <c r="E19" s="27" t="n">
        <v>200</v>
      </c>
      <c r="F19" s="27" t="n">
        <v>400</v>
      </c>
      <c r="G19" s="27" t="n">
        <v>50</v>
      </c>
      <c r="H19" s="31">
        <f>IF(B19="","",N(D19)*N(E19)+N(F19))</f>
        <v/>
      </c>
      <c r="I19" s="27" t="n">
        <v>58</v>
      </c>
      <c r="J19" s="16">
        <f>IF(OR(B19="",I19="",N(H19)=0),"",I19/H19*100/1440)</f>
        <v/>
      </c>
      <c r="K19" s="32">
        <f>IF(OR(B19="",I19="",N(I19)=0),"",ROUND(H19/1000/(I19/60),2))</f>
        <v/>
      </c>
      <c r="L19" s="15">
        <f>IF(OR(B19="",G19="",N(G19)=0),"",ROUND(H19/G19,0))</f>
        <v/>
      </c>
      <c r="M19" s="33" t="n">
        <v>6</v>
      </c>
      <c r="N19" s="15">
        <f>IF(OR(B19="",M19="",I19=""),"",M19*I19)</f>
        <v/>
      </c>
      <c r="O19" s="34">
        <f>IF(B19="","",MID("LunMarMiéJueVieSábDom",(WEEKDAY(B19,2)-1)*3+1,3))</f>
        <v/>
      </c>
      <c r="P19" s="13">
        <f>IF(B19="","",B19-WEEKDAY(B19,2)+1)</f>
        <v/>
      </c>
      <c r="Q19" s="35">
        <f>IF(B19="","",DATE(YEAR(B19),MONTH(B19),1))</f>
        <v/>
      </c>
      <c r="R19" s="36" t="inlineStr">
        <is>
          <t>Sábado en piscina de 50 m</t>
        </is>
      </c>
    </row>
    <row r="20">
      <c r="B20" s="29" t="n">
        <v>46287</v>
      </c>
      <c r="C20" s="30" t="inlineStr">
        <is>
          <t>Crol</t>
        </is>
      </c>
      <c r="D20" s="27" t="n">
        <v>20</v>
      </c>
      <c r="E20" s="27" t="n">
        <v>100</v>
      </c>
      <c r="F20" s="27" t="n">
        <v>400</v>
      </c>
      <c r="G20" s="27" t="n">
        <v>25</v>
      </c>
      <c r="H20" s="31">
        <f>IF(B20="","",N(D20)*N(E20)+N(F20))</f>
        <v/>
      </c>
      <c r="I20" s="27" t="n">
        <v>62</v>
      </c>
      <c r="J20" s="16">
        <f>IF(OR(B20="",I20="",N(H20)=0),"",I20/H20*100/1440)</f>
        <v/>
      </c>
      <c r="K20" s="32">
        <f>IF(OR(B20="",I20="",N(I20)=0),"",ROUND(H20/1000/(I20/60),2))</f>
        <v/>
      </c>
      <c r="L20" s="15">
        <f>IF(OR(B20="",G20="",N(G20)=0),"",ROUND(H20/G20,0))</f>
        <v/>
      </c>
      <c r="M20" s="33" t="n">
        <v>8</v>
      </c>
      <c r="N20" s="15">
        <f>IF(OR(B20="",M20="",I20=""),"",M20*I20)</f>
        <v/>
      </c>
      <c r="O20" s="34">
        <f>IF(B20="","",MID("LunMarMiéJueVieSábDom",(WEEKDAY(B20,2)-1)*3+1,3))</f>
        <v/>
      </c>
      <c r="P20" s="13">
        <f>IF(B20="","",B20-WEEKDAY(B20,2)+1)</f>
        <v/>
      </c>
      <c r="Q20" s="35">
        <f>IF(B20="","",DATE(YEAR(B20),MONTH(B20),1))</f>
        <v/>
      </c>
      <c r="R20" s="36" t="inlineStr">
        <is>
          <t>Series de 100 con salida cada 2:00</t>
        </is>
      </c>
    </row>
    <row r="21">
      <c r="B21" s="29" t="n">
        <v>46290</v>
      </c>
      <c r="C21" s="30" t="inlineStr">
        <is>
          <t>Mariposa</t>
        </is>
      </c>
      <c r="D21" s="27" t="n">
        <v>8</v>
      </c>
      <c r="E21" s="27" t="n">
        <v>50</v>
      </c>
      <c r="F21" s="27" t="n">
        <v>600</v>
      </c>
      <c r="G21" s="27" t="n">
        <v>25</v>
      </c>
      <c r="H21" s="31">
        <f>IF(B21="","",N(D21)*N(E21)+N(F21))</f>
        <v/>
      </c>
      <c r="I21" s="27" t="n">
        <v>40</v>
      </c>
      <c r="J21" s="16">
        <f>IF(OR(B21="",I21="",N(H21)=0),"",I21/H21*100/1440)</f>
        <v/>
      </c>
      <c r="K21" s="32">
        <f>IF(OR(B21="",I21="",N(I21)=0),"",ROUND(H21/1000/(I21/60),2))</f>
        <v/>
      </c>
      <c r="L21" s="15">
        <f>IF(OR(B21="",G21="",N(G21)=0),"",ROUND(H21/G21,0))</f>
        <v/>
      </c>
      <c r="M21" s="33" t="n">
        <v>6</v>
      </c>
      <c r="N21" s="15">
        <f>IF(OR(B21="",M21="",I21=""),"",M21*I21)</f>
        <v/>
      </c>
      <c r="O21" s="34">
        <f>IF(B21="","",MID("LunMarMiéJueVieSábDom",(WEEKDAY(B21,2)-1)*3+1,3))</f>
        <v/>
      </c>
      <c r="P21" s="13">
        <f>IF(B21="","",B21-WEEKDAY(B21,2)+1)</f>
        <v/>
      </c>
      <c r="Q21" s="35">
        <f>IF(B21="","",DATE(YEAR(B21),MONTH(B21),1))</f>
        <v/>
      </c>
      <c r="R21" s="36" t="inlineStr">
        <is>
          <t>Poco volumen, mucha técnica</t>
        </is>
      </c>
    </row>
    <row r="22">
      <c r="B22" s="29" t="n">
        <v>46294</v>
      </c>
      <c r="C22" s="30" t="inlineStr">
        <is>
          <t>Crol</t>
        </is>
      </c>
      <c r="D22" s="27" t="n">
        <v>5</v>
      </c>
      <c r="E22" s="27" t="n">
        <v>500</v>
      </c>
      <c r="F22" s="27" t="n">
        <v>500</v>
      </c>
      <c r="G22" s="27" t="n">
        <v>25</v>
      </c>
      <c r="H22" s="31">
        <f>IF(B22="","",N(D22)*N(E22)+N(F22))</f>
        <v/>
      </c>
      <c r="I22" s="27" t="n">
        <v>78</v>
      </c>
      <c r="J22" s="16">
        <f>IF(OR(B22="",I22="",N(H22)=0),"",I22/H22*100/1440)</f>
        <v/>
      </c>
      <c r="K22" s="32">
        <f>IF(OR(B22="",I22="",N(I22)=0),"",ROUND(H22/1000/(I22/60),2))</f>
        <v/>
      </c>
      <c r="L22" s="15">
        <f>IF(OR(B22="",G22="",N(G22)=0),"",ROUND(H22/G22,0))</f>
        <v/>
      </c>
      <c r="M22" s="33" t="n">
        <v>7</v>
      </c>
      <c r="N22" s="15">
        <f>IF(OR(B22="",M22="",I22=""),"",M22*I22)</f>
        <v/>
      </c>
      <c r="O22" s="34">
        <f>IF(B22="","",MID("LunMarMiéJueVieSábDom",(WEEKDAY(B22,2)-1)*3+1,3))</f>
        <v/>
      </c>
      <c r="P22" s="13">
        <f>IF(B22="","",B22-WEEKDAY(B22,2)+1)</f>
        <v/>
      </c>
      <c r="Q22" s="35">
        <f>IF(B22="","",DATE(YEAR(B22),MONTH(B22),1))</f>
        <v/>
      </c>
      <c r="R22" s="36" t="inlineStr">
        <is>
          <t>Mayor distancia del registro</t>
        </is>
      </c>
    </row>
    <row r="23">
      <c r="B23" s="29" t="n"/>
      <c r="C23" s="30" t="n"/>
      <c r="D23" s="27" t="n"/>
      <c r="E23" s="27" t="n"/>
      <c r="F23" s="27" t="n"/>
      <c r="G23" s="27" t="n"/>
      <c r="H23" s="31">
        <f>IF(B23="","",N(D23)*N(E23)+N(F23))</f>
        <v/>
      </c>
      <c r="I23" s="27" t="n"/>
      <c r="J23" s="16">
        <f>IF(OR(B23="",I23="",N(H23)=0),"",I23/H23*100/1440)</f>
        <v/>
      </c>
      <c r="K23" s="32">
        <f>IF(OR(B23="",I23="",N(I23)=0),"",ROUND(H23/1000/(I23/60),2))</f>
        <v/>
      </c>
      <c r="L23" s="15">
        <f>IF(OR(B23="",G23="",N(G23)=0),"",ROUND(H23/G23,0))</f>
        <v/>
      </c>
      <c r="M23" s="33" t="n"/>
      <c r="N23" s="15">
        <f>IF(OR(B23="",M23="",I23=""),"",M23*I23)</f>
        <v/>
      </c>
      <c r="O23" s="34">
        <f>IF(B23="","",MID("LunMarMiéJueVieSábDom",(WEEKDAY(B23,2)-1)*3+1,3))</f>
        <v/>
      </c>
      <c r="P23" s="13">
        <f>IF(B23="","",B23-WEEKDAY(B23,2)+1)</f>
        <v/>
      </c>
      <c r="Q23" s="35">
        <f>IF(B23="","",DATE(YEAR(B23),MONTH(B23),1))</f>
        <v/>
      </c>
      <c r="R23" s="36" t="n"/>
    </row>
    <row r="24">
      <c r="B24" s="29" t="n"/>
      <c r="C24" s="30" t="n"/>
      <c r="D24" s="27" t="n"/>
      <c r="E24" s="27" t="n"/>
      <c r="F24" s="27" t="n"/>
      <c r="G24" s="27" t="n"/>
      <c r="H24" s="31">
        <f>IF(B24="","",N(D24)*N(E24)+N(F24))</f>
        <v/>
      </c>
      <c r="I24" s="27" t="n"/>
      <c r="J24" s="16">
        <f>IF(OR(B24="",I24="",N(H24)=0),"",I24/H24*100/1440)</f>
        <v/>
      </c>
      <c r="K24" s="32">
        <f>IF(OR(B24="",I24="",N(I24)=0),"",ROUND(H24/1000/(I24/60),2))</f>
        <v/>
      </c>
      <c r="L24" s="15">
        <f>IF(OR(B24="",G24="",N(G24)=0),"",ROUND(H24/G24,0))</f>
        <v/>
      </c>
      <c r="M24" s="33" t="n"/>
      <c r="N24" s="15">
        <f>IF(OR(B24="",M24="",I24=""),"",M24*I24)</f>
        <v/>
      </c>
      <c r="O24" s="34">
        <f>IF(B24="","",MID("LunMarMiéJueVieSábDom",(WEEKDAY(B24,2)-1)*3+1,3))</f>
        <v/>
      </c>
      <c r="P24" s="13">
        <f>IF(B24="","",B24-WEEKDAY(B24,2)+1)</f>
        <v/>
      </c>
      <c r="Q24" s="35">
        <f>IF(B24="","",DATE(YEAR(B24),MONTH(B24),1))</f>
        <v/>
      </c>
      <c r="R24" s="36" t="n"/>
    </row>
    <row r="25">
      <c r="B25" s="29" t="n"/>
      <c r="C25" s="30" t="n"/>
      <c r="D25" s="27" t="n"/>
      <c r="E25" s="27" t="n"/>
      <c r="F25" s="27" t="n"/>
      <c r="G25" s="27" t="n"/>
      <c r="H25" s="31">
        <f>IF(B25="","",N(D25)*N(E25)+N(F25))</f>
        <v/>
      </c>
      <c r="I25" s="27" t="n"/>
      <c r="J25" s="16">
        <f>IF(OR(B25="",I25="",N(H25)=0),"",I25/H25*100/1440)</f>
        <v/>
      </c>
      <c r="K25" s="32">
        <f>IF(OR(B25="",I25="",N(I25)=0),"",ROUND(H25/1000/(I25/60),2))</f>
        <v/>
      </c>
      <c r="L25" s="15">
        <f>IF(OR(B25="",G25="",N(G25)=0),"",ROUND(H25/G25,0))</f>
        <v/>
      </c>
      <c r="M25" s="33" t="n"/>
      <c r="N25" s="15">
        <f>IF(OR(B25="",M25="",I25=""),"",M25*I25)</f>
        <v/>
      </c>
      <c r="O25" s="34">
        <f>IF(B25="","",MID("LunMarMiéJueVieSábDom",(WEEKDAY(B25,2)-1)*3+1,3))</f>
        <v/>
      </c>
      <c r="P25" s="13">
        <f>IF(B25="","",B25-WEEKDAY(B25,2)+1)</f>
        <v/>
      </c>
      <c r="Q25" s="35">
        <f>IF(B25="","",DATE(YEAR(B25),MONTH(B25),1))</f>
        <v/>
      </c>
      <c r="R25" s="36" t="n"/>
    </row>
    <row r="26">
      <c r="B26" s="29" t="n"/>
      <c r="C26" s="30" t="n"/>
      <c r="D26" s="27" t="n"/>
      <c r="E26" s="27" t="n"/>
      <c r="F26" s="27" t="n"/>
      <c r="G26" s="27" t="n"/>
      <c r="H26" s="31">
        <f>IF(B26="","",N(D26)*N(E26)+N(F26))</f>
        <v/>
      </c>
      <c r="I26" s="27" t="n"/>
      <c r="J26" s="16">
        <f>IF(OR(B26="",I26="",N(H26)=0),"",I26/H26*100/1440)</f>
        <v/>
      </c>
      <c r="K26" s="32">
        <f>IF(OR(B26="",I26="",N(I26)=0),"",ROUND(H26/1000/(I26/60),2))</f>
        <v/>
      </c>
      <c r="L26" s="15">
        <f>IF(OR(B26="",G26="",N(G26)=0),"",ROUND(H26/G26,0))</f>
        <v/>
      </c>
      <c r="M26" s="33" t="n"/>
      <c r="N26" s="15">
        <f>IF(OR(B26="",M26="",I26=""),"",M26*I26)</f>
        <v/>
      </c>
      <c r="O26" s="34">
        <f>IF(B26="","",MID("LunMarMiéJueVieSábDom",(WEEKDAY(B26,2)-1)*3+1,3))</f>
        <v/>
      </c>
      <c r="P26" s="13">
        <f>IF(B26="","",B26-WEEKDAY(B26,2)+1)</f>
        <v/>
      </c>
      <c r="Q26" s="35">
        <f>IF(B26="","",DATE(YEAR(B26),MONTH(B26),1))</f>
        <v/>
      </c>
      <c r="R26" s="36" t="n"/>
    </row>
    <row r="27">
      <c r="B27" s="29" t="n"/>
      <c r="C27" s="30" t="n"/>
      <c r="D27" s="27" t="n"/>
      <c r="E27" s="27" t="n"/>
      <c r="F27" s="27" t="n"/>
      <c r="G27" s="27" t="n"/>
      <c r="H27" s="31">
        <f>IF(B27="","",N(D27)*N(E27)+N(F27))</f>
        <v/>
      </c>
      <c r="I27" s="27" t="n"/>
      <c r="J27" s="16">
        <f>IF(OR(B27="",I27="",N(H27)=0),"",I27/H27*100/1440)</f>
        <v/>
      </c>
      <c r="K27" s="32">
        <f>IF(OR(B27="",I27="",N(I27)=0),"",ROUND(H27/1000/(I27/60),2))</f>
        <v/>
      </c>
      <c r="L27" s="15">
        <f>IF(OR(B27="",G27="",N(G27)=0),"",ROUND(H27/G27,0))</f>
        <v/>
      </c>
      <c r="M27" s="33" t="n"/>
      <c r="N27" s="15">
        <f>IF(OR(B27="",M27="",I27=""),"",M27*I27)</f>
        <v/>
      </c>
      <c r="O27" s="34">
        <f>IF(B27="","",MID("LunMarMiéJueVieSábDom",(WEEKDAY(B27,2)-1)*3+1,3))</f>
        <v/>
      </c>
      <c r="P27" s="13">
        <f>IF(B27="","",B27-WEEKDAY(B27,2)+1)</f>
        <v/>
      </c>
      <c r="Q27" s="35">
        <f>IF(B27="","",DATE(YEAR(B27),MONTH(B27),1))</f>
        <v/>
      </c>
      <c r="R27" s="36" t="n"/>
    </row>
    <row r="28">
      <c r="B28" s="29" t="n"/>
      <c r="C28" s="30" t="n"/>
      <c r="D28" s="27" t="n"/>
      <c r="E28" s="27" t="n"/>
      <c r="F28" s="27" t="n"/>
      <c r="G28" s="27" t="n"/>
      <c r="H28" s="31">
        <f>IF(B28="","",N(D28)*N(E28)+N(F28))</f>
        <v/>
      </c>
      <c r="I28" s="27" t="n"/>
      <c r="J28" s="16">
        <f>IF(OR(B28="",I28="",N(H28)=0),"",I28/H28*100/1440)</f>
        <v/>
      </c>
      <c r="K28" s="32">
        <f>IF(OR(B28="",I28="",N(I28)=0),"",ROUND(H28/1000/(I28/60),2))</f>
        <v/>
      </c>
      <c r="L28" s="15">
        <f>IF(OR(B28="",G28="",N(G28)=0),"",ROUND(H28/G28,0))</f>
        <v/>
      </c>
      <c r="M28" s="33" t="n"/>
      <c r="N28" s="15">
        <f>IF(OR(B28="",M28="",I28=""),"",M28*I28)</f>
        <v/>
      </c>
      <c r="O28" s="34">
        <f>IF(B28="","",MID("LunMarMiéJueVieSábDom",(WEEKDAY(B28,2)-1)*3+1,3))</f>
        <v/>
      </c>
      <c r="P28" s="13">
        <f>IF(B28="","",B28-WEEKDAY(B28,2)+1)</f>
        <v/>
      </c>
      <c r="Q28" s="35">
        <f>IF(B28="","",DATE(YEAR(B28),MONTH(B28),1))</f>
        <v/>
      </c>
      <c r="R28" s="36" t="n"/>
    </row>
    <row r="29">
      <c r="B29" s="29" t="n"/>
      <c r="C29" s="30" t="n"/>
      <c r="D29" s="27" t="n"/>
      <c r="E29" s="27" t="n"/>
      <c r="F29" s="27" t="n"/>
      <c r="G29" s="27" t="n"/>
      <c r="H29" s="31">
        <f>IF(B29="","",N(D29)*N(E29)+N(F29))</f>
        <v/>
      </c>
      <c r="I29" s="27" t="n"/>
      <c r="J29" s="16">
        <f>IF(OR(B29="",I29="",N(H29)=0),"",I29/H29*100/1440)</f>
        <v/>
      </c>
      <c r="K29" s="32">
        <f>IF(OR(B29="",I29="",N(I29)=0),"",ROUND(H29/1000/(I29/60),2))</f>
        <v/>
      </c>
      <c r="L29" s="15">
        <f>IF(OR(B29="",G29="",N(G29)=0),"",ROUND(H29/G29,0))</f>
        <v/>
      </c>
      <c r="M29" s="33" t="n"/>
      <c r="N29" s="15">
        <f>IF(OR(B29="",M29="",I29=""),"",M29*I29)</f>
        <v/>
      </c>
      <c r="O29" s="34">
        <f>IF(B29="","",MID("LunMarMiéJueVieSábDom",(WEEKDAY(B29,2)-1)*3+1,3))</f>
        <v/>
      </c>
      <c r="P29" s="13">
        <f>IF(B29="","",B29-WEEKDAY(B29,2)+1)</f>
        <v/>
      </c>
      <c r="Q29" s="35">
        <f>IF(B29="","",DATE(YEAR(B29),MONTH(B29),1))</f>
        <v/>
      </c>
      <c r="R29" s="36" t="n"/>
    </row>
    <row r="30">
      <c r="B30" s="29" t="n"/>
      <c r="C30" s="30" t="n"/>
      <c r="D30" s="27" t="n"/>
      <c r="E30" s="27" t="n"/>
      <c r="F30" s="27" t="n"/>
      <c r="G30" s="27" t="n"/>
      <c r="H30" s="31">
        <f>IF(B30="","",N(D30)*N(E30)+N(F30))</f>
        <v/>
      </c>
      <c r="I30" s="27" t="n"/>
      <c r="J30" s="16">
        <f>IF(OR(B30="",I30="",N(H30)=0),"",I30/H30*100/1440)</f>
        <v/>
      </c>
      <c r="K30" s="32">
        <f>IF(OR(B30="",I30="",N(I30)=0),"",ROUND(H30/1000/(I30/60),2))</f>
        <v/>
      </c>
      <c r="L30" s="15">
        <f>IF(OR(B30="",G30="",N(G30)=0),"",ROUND(H30/G30,0))</f>
        <v/>
      </c>
      <c r="M30" s="33" t="n"/>
      <c r="N30" s="15">
        <f>IF(OR(B30="",M30="",I30=""),"",M30*I30)</f>
        <v/>
      </c>
      <c r="O30" s="34">
        <f>IF(B30="","",MID("LunMarMiéJueVieSábDom",(WEEKDAY(B30,2)-1)*3+1,3))</f>
        <v/>
      </c>
      <c r="P30" s="13">
        <f>IF(B30="","",B30-WEEKDAY(B30,2)+1)</f>
        <v/>
      </c>
      <c r="Q30" s="35">
        <f>IF(B30="","",DATE(YEAR(B30),MONTH(B30),1))</f>
        <v/>
      </c>
      <c r="R30" s="36" t="n"/>
    </row>
    <row r="31">
      <c r="B31" s="29" t="n"/>
      <c r="C31" s="30" t="n"/>
      <c r="D31" s="27" t="n"/>
      <c r="E31" s="27" t="n"/>
      <c r="F31" s="27" t="n"/>
      <c r="G31" s="27" t="n"/>
      <c r="H31" s="31">
        <f>IF(B31="","",N(D31)*N(E31)+N(F31))</f>
        <v/>
      </c>
      <c r="I31" s="27" t="n"/>
      <c r="J31" s="16">
        <f>IF(OR(B31="",I31="",N(H31)=0),"",I31/H31*100/1440)</f>
        <v/>
      </c>
      <c r="K31" s="32">
        <f>IF(OR(B31="",I31="",N(I31)=0),"",ROUND(H31/1000/(I31/60),2))</f>
        <v/>
      </c>
      <c r="L31" s="15">
        <f>IF(OR(B31="",G31="",N(G31)=0),"",ROUND(H31/G31,0))</f>
        <v/>
      </c>
      <c r="M31" s="33" t="n"/>
      <c r="N31" s="15">
        <f>IF(OR(B31="",M31="",I31=""),"",M31*I31)</f>
        <v/>
      </c>
      <c r="O31" s="34">
        <f>IF(B31="","",MID("LunMarMiéJueVieSábDom",(WEEKDAY(B31,2)-1)*3+1,3))</f>
        <v/>
      </c>
      <c r="P31" s="13">
        <f>IF(B31="","",B31-WEEKDAY(B31,2)+1)</f>
        <v/>
      </c>
      <c r="Q31" s="35">
        <f>IF(B31="","",DATE(YEAR(B31),MONTH(B31),1))</f>
        <v/>
      </c>
      <c r="R31" s="36" t="n"/>
    </row>
    <row r="32">
      <c r="B32" s="29" t="n"/>
      <c r="C32" s="30" t="n"/>
      <c r="D32" s="27" t="n"/>
      <c r="E32" s="27" t="n"/>
      <c r="F32" s="27" t="n"/>
      <c r="G32" s="27" t="n"/>
      <c r="H32" s="31">
        <f>IF(B32="","",N(D32)*N(E32)+N(F32))</f>
        <v/>
      </c>
      <c r="I32" s="27" t="n"/>
      <c r="J32" s="16">
        <f>IF(OR(B32="",I32="",N(H32)=0),"",I32/H32*100/1440)</f>
        <v/>
      </c>
      <c r="K32" s="32">
        <f>IF(OR(B32="",I32="",N(I32)=0),"",ROUND(H32/1000/(I32/60),2))</f>
        <v/>
      </c>
      <c r="L32" s="15">
        <f>IF(OR(B32="",G32="",N(G32)=0),"",ROUND(H32/G32,0))</f>
        <v/>
      </c>
      <c r="M32" s="33" t="n"/>
      <c r="N32" s="15">
        <f>IF(OR(B32="",M32="",I32=""),"",M32*I32)</f>
        <v/>
      </c>
      <c r="O32" s="34">
        <f>IF(B32="","",MID("LunMarMiéJueVieSábDom",(WEEKDAY(B32,2)-1)*3+1,3))</f>
        <v/>
      </c>
      <c r="P32" s="13">
        <f>IF(B32="","",B32-WEEKDAY(B32,2)+1)</f>
        <v/>
      </c>
      <c r="Q32" s="35">
        <f>IF(B32="","",DATE(YEAR(B32),MONTH(B32),1))</f>
        <v/>
      </c>
      <c r="R32" s="36" t="n"/>
    </row>
    <row r="33">
      <c r="B33" s="29" t="n"/>
      <c r="C33" s="30" t="n"/>
      <c r="D33" s="27" t="n"/>
      <c r="E33" s="27" t="n"/>
      <c r="F33" s="27" t="n"/>
      <c r="G33" s="27" t="n"/>
      <c r="H33" s="31">
        <f>IF(B33="","",N(D33)*N(E33)+N(F33))</f>
        <v/>
      </c>
      <c r="I33" s="27" t="n"/>
      <c r="J33" s="16">
        <f>IF(OR(B33="",I33="",N(H33)=0),"",I33/H33*100/1440)</f>
        <v/>
      </c>
      <c r="K33" s="32">
        <f>IF(OR(B33="",I33="",N(I33)=0),"",ROUND(H33/1000/(I33/60),2))</f>
        <v/>
      </c>
      <c r="L33" s="15">
        <f>IF(OR(B33="",G33="",N(G33)=0),"",ROUND(H33/G33,0))</f>
        <v/>
      </c>
      <c r="M33" s="33" t="n"/>
      <c r="N33" s="15">
        <f>IF(OR(B33="",M33="",I33=""),"",M33*I33)</f>
        <v/>
      </c>
      <c r="O33" s="34">
        <f>IF(B33="","",MID("LunMarMiéJueVieSábDom",(WEEKDAY(B33,2)-1)*3+1,3))</f>
        <v/>
      </c>
      <c r="P33" s="13">
        <f>IF(B33="","",B33-WEEKDAY(B33,2)+1)</f>
        <v/>
      </c>
      <c r="Q33" s="35">
        <f>IF(B33="","",DATE(YEAR(B33),MONTH(B33),1))</f>
        <v/>
      </c>
      <c r="R33" s="36" t="n"/>
    </row>
    <row r="34">
      <c r="B34" s="29" t="n"/>
      <c r="C34" s="30" t="n"/>
      <c r="D34" s="27" t="n"/>
      <c r="E34" s="27" t="n"/>
      <c r="F34" s="27" t="n"/>
      <c r="G34" s="27" t="n"/>
      <c r="H34" s="31">
        <f>IF(B34="","",N(D34)*N(E34)+N(F34))</f>
        <v/>
      </c>
      <c r="I34" s="27" t="n"/>
      <c r="J34" s="16">
        <f>IF(OR(B34="",I34="",N(H34)=0),"",I34/H34*100/1440)</f>
        <v/>
      </c>
      <c r="K34" s="32">
        <f>IF(OR(B34="",I34="",N(I34)=0),"",ROUND(H34/1000/(I34/60),2))</f>
        <v/>
      </c>
      <c r="L34" s="15">
        <f>IF(OR(B34="",G34="",N(G34)=0),"",ROUND(H34/G34,0))</f>
        <v/>
      </c>
      <c r="M34" s="33" t="n"/>
      <c r="N34" s="15">
        <f>IF(OR(B34="",M34="",I34=""),"",M34*I34)</f>
        <v/>
      </c>
      <c r="O34" s="34">
        <f>IF(B34="","",MID("LunMarMiéJueVieSábDom",(WEEKDAY(B34,2)-1)*3+1,3))</f>
        <v/>
      </c>
      <c r="P34" s="13">
        <f>IF(B34="","",B34-WEEKDAY(B34,2)+1)</f>
        <v/>
      </c>
      <c r="Q34" s="35">
        <f>IF(B34="","",DATE(YEAR(B34),MONTH(B34),1))</f>
        <v/>
      </c>
      <c r="R34" s="36" t="n"/>
    </row>
    <row r="35">
      <c r="B35" s="29" t="n"/>
      <c r="C35" s="30" t="n"/>
      <c r="D35" s="27" t="n"/>
      <c r="E35" s="27" t="n"/>
      <c r="F35" s="27" t="n"/>
      <c r="G35" s="27" t="n"/>
      <c r="H35" s="31">
        <f>IF(B35="","",N(D35)*N(E35)+N(F35))</f>
        <v/>
      </c>
      <c r="I35" s="27" t="n"/>
      <c r="J35" s="16">
        <f>IF(OR(B35="",I35="",N(H35)=0),"",I35/H35*100/1440)</f>
        <v/>
      </c>
      <c r="K35" s="32">
        <f>IF(OR(B35="",I35="",N(I35)=0),"",ROUND(H35/1000/(I35/60),2))</f>
        <v/>
      </c>
      <c r="L35" s="15">
        <f>IF(OR(B35="",G35="",N(G35)=0),"",ROUND(H35/G35,0))</f>
        <v/>
      </c>
      <c r="M35" s="33" t="n"/>
      <c r="N35" s="15">
        <f>IF(OR(B35="",M35="",I35=""),"",M35*I35)</f>
        <v/>
      </c>
      <c r="O35" s="34">
        <f>IF(B35="","",MID("LunMarMiéJueVieSábDom",(WEEKDAY(B35,2)-1)*3+1,3))</f>
        <v/>
      </c>
      <c r="P35" s="13">
        <f>IF(B35="","",B35-WEEKDAY(B35,2)+1)</f>
        <v/>
      </c>
      <c r="Q35" s="35">
        <f>IF(B35="","",DATE(YEAR(B35),MONTH(B35),1))</f>
        <v/>
      </c>
      <c r="R35" s="36" t="n"/>
    </row>
    <row r="36">
      <c r="B36" s="29" t="n"/>
      <c r="C36" s="30" t="n"/>
      <c r="D36" s="27" t="n"/>
      <c r="E36" s="27" t="n"/>
      <c r="F36" s="27" t="n"/>
      <c r="G36" s="27" t="n"/>
      <c r="H36" s="31">
        <f>IF(B36="","",N(D36)*N(E36)+N(F36))</f>
        <v/>
      </c>
      <c r="I36" s="27" t="n"/>
      <c r="J36" s="16">
        <f>IF(OR(B36="",I36="",N(H36)=0),"",I36/H36*100/1440)</f>
        <v/>
      </c>
      <c r="K36" s="32">
        <f>IF(OR(B36="",I36="",N(I36)=0),"",ROUND(H36/1000/(I36/60),2))</f>
        <v/>
      </c>
      <c r="L36" s="15">
        <f>IF(OR(B36="",G36="",N(G36)=0),"",ROUND(H36/G36,0))</f>
        <v/>
      </c>
      <c r="M36" s="33" t="n"/>
      <c r="N36" s="15">
        <f>IF(OR(B36="",M36="",I36=""),"",M36*I36)</f>
        <v/>
      </c>
      <c r="O36" s="34">
        <f>IF(B36="","",MID("LunMarMiéJueVieSábDom",(WEEKDAY(B36,2)-1)*3+1,3))</f>
        <v/>
      </c>
      <c r="P36" s="13">
        <f>IF(B36="","",B36-WEEKDAY(B36,2)+1)</f>
        <v/>
      </c>
      <c r="Q36" s="35">
        <f>IF(B36="","",DATE(YEAR(B36),MONTH(B36),1))</f>
        <v/>
      </c>
      <c r="R36" s="36" t="n"/>
    </row>
    <row r="37">
      <c r="B37" s="29" t="n"/>
      <c r="C37" s="30" t="n"/>
      <c r="D37" s="27" t="n"/>
      <c r="E37" s="27" t="n"/>
      <c r="F37" s="27" t="n"/>
      <c r="G37" s="27" t="n"/>
      <c r="H37" s="31">
        <f>IF(B37="","",N(D37)*N(E37)+N(F37))</f>
        <v/>
      </c>
      <c r="I37" s="27" t="n"/>
      <c r="J37" s="16">
        <f>IF(OR(B37="",I37="",N(H37)=0),"",I37/H37*100/1440)</f>
        <v/>
      </c>
      <c r="K37" s="32">
        <f>IF(OR(B37="",I37="",N(I37)=0),"",ROUND(H37/1000/(I37/60),2))</f>
        <v/>
      </c>
      <c r="L37" s="15">
        <f>IF(OR(B37="",G37="",N(G37)=0),"",ROUND(H37/G37,0))</f>
        <v/>
      </c>
      <c r="M37" s="33" t="n"/>
      <c r="N37" s="15">
        <f>IF(OR(B37="",M37="",I37=""),"",M37*I37)</f>
        <v/>
      </c>
      <c r="O37" s="34">
        <f>IF(B37="","",MID("LunMarMiéJueVieSábDom",(WEEKDAY(B37,2)-1)*3+1,3))</f>
        <v/>
      </c>
      <c r="P37" s="13">
        <f>IF(B37="","",B37-WEEKDAY(B37,2)+1)</f>
        <v/>
      </c>
      <c r="Q37" s="35">
        <f>IF(B37="","",DATE(YEAR(B37),MONTH(B37),1))</f>
        <v/>
      </c>
      <c r="R37" s="36" t="n"/>
    </row>
    <row r="38">
      <c r="B38" s="29" t="n"/>
      <c r="C38" s="30" t="n"/>
      <c r="D38" s="27" t="n"/>
      <c r="E38" s="27" t="n"/>
      <c r="F38" s="27" t="n"/>
      <c r="G38" s="27" t="n"/>
      <c r="H38" s="31">
        <f>IF(B38="","",N(D38)*N(E38)+N(F38))</f>
        <v/>
      </c>
      <c r="I38" s="27" t="n"/>
      <c r="J38" s="16">
        <f>IF(OR(B38="",I38="",N(H38)=0),"",I38/H38*100/1440)</f>
        <v/>
      </c>
      <c r="K38" s="32">
        <f>IF(OR(B38="",I38="",N(I38)=0),"",ROUND(H38/1000/(I38/60),2))</f>
        <v/>
      </c>
      <c r="L38" s="15">
        <f>IF(OR(B38="",G38="",N(G38)=0),"",ROUND(H38/G38,0))</f>
        <v/>
      </c>
      <c r="M38" s="33" t="n"/>
      <c r="N38" s="15">
        <f>IF(OR(B38="",M38="",I38=""),"",M38*I38)</f>
        <v/>
      </c>
      <c r="O38" s="34">
        <f>IF(B38="","",MID("LunMarMiéJueVieSábDom",(WEEKDAY(B38,2)-1)*3+1,3))</f>
        <v/>
      </c>
      <c r="P38" s="13">
        <f>IF(B38="","",B38-WEEKDAY(B38,2)+1)</f>
        <v/>
      </c>
      <c r="Q38" s="35">
        <f>IF(B38="","",DATE(YEAR(B38),MONTH(B38),1))</f>
        <v/>
      </c>
      <c r="R38" s="36" t="n"/>
    </row>
    <row r="39">
      <c r="B39" s="29" t="n"/>
      <c r="C39" s="30" t="n"/>
      <c r="D39" s="27" t="n"/>
      <c r="E39" s="27" t="n"/>
      <c r="F39" s="27" t="n"/>
      <c r="G39" s="27" t="n"/>
      <c r="H39" s="31">
        <f>IF(B39="","",N(D39)*N(E39)+N(F39))</f>
        <v/>
      </c>
      <c r="I39" s="27" t="n"/>
      <c r="J39" s="16">
        <f>IF(OR(B39="",I39="",N(H39)=0),"",I39/H39*100/1440)</f>
        <v/>
      </c>
      <c r="K39" s="32">
        <f>IF(OR(B39="",I39="",N(I39)=0),"",ROUND(H39/1000/(I39/60),2))</f>
        <v/>
      </c>
      <c r="L39" s="15">
        <f>IF(OR(B39="",G39="",N(G39)=0),"",ROUND(H39/G39,0))</f>
        <v/>
      </c>
      <c r="M39" s="33" t="n"/>
      <c r="N39" s="15">
        <f>IF(OR(B39="",M39="",I39=""),"",M39*I39)</f>
        <v/>
      </c>
      <c r="O39" s="34">
        <f>IF(B39="","",MID("LunMarMiéJueVieSábDom",(WEEKDAY(B39,2)-1)*3+1,3))</f>
        <v/>
      </c>
      <c r="P39" s="13">
        <f>IF(B39="","",B39-WEEKDAY(B39,2)+1)</f>
        <v/>
      </c>
      <c r="Q39" s="35">
        <f>IF(B39="","",DATE(YEAR(B39),MONTH(B39),1))</f>
        <v/>
      </c>
      <c r="R39" s="36" t="n"/>
    </row>
    <row r="40">
      <c r="B40" s="29" t="n"/>
      <c r="C40" s="30" t="n"/>
      <c r="D40" s="27" t="n"/>
      <c r="E40" s="27" t="n"/>
      <c r="F40" s="27" t="n"/>
      <c r="G40" s="27" t="n"/>
      <c r="H40" s="31">
        <f>IF(B40="","",N(D40)*N(E40)+N(F40))</f>
        <v/>
      </c>
      <c r="I40" s="27" t="n"/>
      <c r="J40" s="16">
        <f>IF(OR(B40="",I40="",N(H40)=0),"",I40/H40*100/1440)</f>
        <v/>
      </c>
      <c r="K40" s="32">
        <f>IF(OR(B40="",I40="",N(I40)=0),"",ROUND(H40/1000/(I40/60),2))</f>
        <v/>
      </c>
      <c r="L40" s="15">
        <f>IF(OR(B40="",G40="",N(G40)=0),"",ROUND(H40/G40,0))</f>
        <v/>
      </c>
      <c r="M40" s="33" t="n"/>
      <c r="N40" s="15">
        <f>IF(OR(B40="",M40="",I40=""),"",M40*I40)</f>
        <v/>
      </c>
      <c r="O40" s="34">
        <f>IF(B40="","",MID("LunMarMiéJueVieSábDom",(WEEKDAY(B40,2)-1)*3+1,3))</f>
        <v/>
      </c>
      <c r="P40" s="13">
        <f>IF(B40="","",B40-WEEKDAY(B40,2)+1)</f>
        <v/>
      </c>
      <c r="Q40" s="35">
        <f>IF(B40="","",DATE(YEAR(B40),MONTH(B40),1))</f>
        <v/>
      </c>
      <c r="R40" s="36" t="n"/>
    </row>
    <row r="41">
      <c r="B41" s="29" t="n"/>
      <c r="C41" s="30" t="n"/>
      <c r="D41" s="27" t="n"/>
      <c r="E41" s="27" t="n"/>
      <c r="F41" s="27" t="n"/>
      <c r="G41" s="27" t="n"/>
      <c r="H41" s="31">
        <f>IF(B41="","",N(D41)*N(E41)+N(F41))</f>
        <v/>
      </c>
      <c r="I41" s="27" t="n"/>
      <c r="J41" s="16">
        <f>IF(OR(B41="",I41="",N(H41)=0),"",I41/H41*100/1440)</f>
        <v/>
      </c>
      <c r="K41" s="32">
        <f>IF(OR(B41="",I41="",N(I41)=0),"",ROUND(H41/1000/(I41/60),2))</f>
        <v/>
      </c>
      <c r="L41" s="15">
        <f>IF(OR(B41="",G41="",N(G41)=0),"",ROUND(H41/G41,0))</f>
        <v/>
      </c>
      <c r="M41" s="33" t="n"/>
      <c r="N41" s="15">
        <f>IF(OR(B41="",M41="",I41=""),"",M41*I41)</f>
        <v/>
      </c>
      <c r="O41" s="34">
        <f>IF(B41="","",MID("LunMarMiéJueVieSábDom",(WEEKDAY(B41,2)-1)*3+1,3))</f>
        <v/>
      </c>
      <c r="P41" s="13">
        <f>IF(B41="","",B41-WEEKDAY(B41,2)+1)</f>
        <v/>
      </c>
      <c r="Q41" s="35">
        <f>IF(B41="","",DATE(YEAR(B41),MONTH(B41),1))</f>
        <v/>
      </c>
      <c r="R41" s="36" t="n"/>
    </row>
    <row r="42">
      <c r="B42" s="29" t="n"/>
      <c r="C42" s="30" t="n"/>
      <c r="D42" s="27" t="n"/>
      <c r="E42" s="27" t="n"/>
      <c r="F42" s="27" t="n"/>
      <c r="G42" s="27" t="n"/>
      <c r="H42" s="31">
        <f>IF(B42="","",N(D42)*N(E42)+N(F42))</f>
        <v/>
      </c>
      <c r="I42" s="27" t="n"/>
      <c r="J42" s="16">
        <f>IF(OR(B42="",I42="",N(H42)=0),"",I42/H42*100/1440)</f>
        <v/>
      </c>
      <c r="K42" s="32">
        <f>IF(OR(B42="",I42="",N(I42)=0),"",ROUND(H42/1000/(I42/60),2))</f>
        <v/>
      </c>
      <c r="L42" s="15">
        <f>IF(OR(B42="",G42="",N(G42)=0),"",ROUND(H42/G42,0))</f>
        <v/>
      </c>
      <c r="M42" s="33" t="n"/>
      <c r="N42" s="15">
        <f>IF(OR(B42="",M42="",I42=""),"",M42*I42)</f>
        <v/>
      </c>
      <c r="O42" s="34">
        <f>IF(B42="","",MID("LunMarMiéJueVieSábDom",(WEEKDAY(B42,2)-1)*3+1,3))</f>
        <v/>
      </c>
      <c r="P42" s="13">
        <f>IF(B42="","",B42-WEEKDAY(B42,2)+1)</f>
        <v/>
      </c>
      <c r="Q42" s="35">
        <f>IF(B42="","",DATE(YEAR(B42),MONTH(B42),1))</f>
        <v/>
      </c>
      <c r="R42" s="36" t="n"/>
    </row>
    <row r="43">
      <c r="B43" s="29" t="n"/>
      <c r="C43" s="30" t="n"/>
      <c r="D43" s="27" t="n"/>
      <c r="E43" s="27" t="n"/>
      <c r="F43" s="27" t="n"/>
      <c r="G43" s="27" t="n"/>
      <c r="H43" s="31">
        <f>IF(B43="","",N(D43)*N(E43)+N(F43))</f>
        <v/>
      </c>
      <c r="I43" s="27" t="n"/>
      <c r="J43" s="16">
        <f>IF(OR(B43="",I43="",N(H43)=0),"",I43/H43*100/1440)</f>
        <v/>
      </c>
      <c r="K43" s="32">
        <f>IF(OR(B43="",I43="",N(I43)=0),"",ROUND(H43/1000/(I43/60),2))</f>
        <v/>
      </c>
      <c r="L43" s="15">
        <f>IF(OR(B43="",G43="",N(G43)=0),"",ROUND(H43/G43,0))</f>
        <v/>
      </c>
      <c r="M43" s="33" t="n"/>
      <c r="N43" s="15">
        <f>IF(OR(B43="",M43="",I43=""),"",M43*I43)</f>
        <v/>
      </c>
      <c r="O43" s="34">
        <f>IF(B43="","",MID("LunMarMiéJueVieSábDom",(WEEKDAY(B43,2)-1)*3+1,3))</f>
        <v/>
      </c>
      <c r="P43" s="13">
        <f>IF(B43="","",B43-WEEKDAY(B43,2)+1)</f>
        <v/>
      </c>
      <c r="Q43" s="35">
        <f>IF(B43="","",DATE(YEAR(B43),MONTH(B43),1))</f>
        <v/>
      </c>
      <c r="R43" s="36" t="n"/>
    </row>
    <row r="44">
      <c r="B44" s="29" t="n"/>
      <c r="C44" s="30" t="n"/>
      <c r="D44" s="27" t="n"/>
      <c r="E44" s="27" t="n"/>
      <c r="F44" s="27" t="n"/>
      <c r="G44" s="27" t="n"/>
      <c r="H44" s="31">
        <f>IF(B44="","",N(D44)*N(E44)+N(F44))</f>
        <v/>
      </c>
      <c r="I44" s="27" t="n"/>
      <c r="J44" s="16">
        <f>IF(OR(B44="",I44="",N(H44)=0),"",I44/H44*100/1440)</f>
        <v/>
      </c>
      <c r="K44" s="32">
        <f>IF(OR(B44="",I44="",N(I44)=0),"",ROUND(H44/1000/(I44/60),2))</f>
        <v/>
      </c>
      <c r="L44" s="15">
        <f>IF(OR(B44="",G44="",N(G44)=0),"",ROUND(H44/G44,0))</f>
        <v/>
      </c>
      <c r="M44" s="33" t="n"/>
      <c r="N44" s="15">
        <f>IF(OR(B44="",M44="",I44=""),"",M44*I44)</f>
        <v/>
      </c>
      <c r="O44" s="34">
        <f>IF(B44="","",MID("LunMarMiéJueVieSábDom",(WEEKDAY(B44,2)-1)*3+1,3))</f>
        <v/>
      </c>
      <c r="P44" s="13">
        <f>IF(B44="","",B44-WEEKDAY(B44,2)+1)</f>
        <v/>
      </c>
      <c r="Q44" s="35">
        <f>IF(B44="","",DATE(YEAR(B44),MONTH(B44),1))</f>
        <v/>
      </c>
      <c r="R44" s="36" t="n"/>
    </row>
    <row r="45">
      <c r="B45" s="29" t="n"/>
      <c r="C45" s="30" t="n"/>
      <c r="D45" s="27" t="n"/>
      <c r="E45" s="27" t="n"/>
      <c r="F45" s="27" t="n"/>
      <c r="G45" s="27" t="n"/>
      <c r="H45" s="31">
        <f>IF(B45="","",N(D45)*N(E45)+N(F45))</f>
        <v/>
      </c>
      <c r="I45" s="27" t="n"/>
      <c r="J45" s="16">
        <f>IF(OR(B45="",I45="",N(H45)=0),"",I45/H45*100/1440)</f>
        <v/>
      </c>
      <c r="K45" s="32">
        <f>IF(OR(B45="",I45="",N(I45)=0),"",ROUND(H45/1000/(I45/60),2))</f>
        <v/>
      </c>
      <c r="L45" s="15">
        <f>IF(OR(B45="",G45="",N(G45)=0),"",ROUND(H45/G45,0))</f>
        <v/>
      </c>
      <c r="M45" s="33" t="n"/>
      <c r="N45" s="15">
        <f>IF(OR(B45="",M45="",I45=""),"",M45*I45)</f>
        <v/>
      </c>
      <c r="O45" s="34">
        <f>IF(B45="","",MID("LunMarMiéJueVieSábDom",(WEEKDAY(B45,2)-1)*3+1,3))</f>
        <v/>
      </c>
      <c r="P45" s="13">
        <f>IF(B45="","",B45-WEEKDAY(B45,2)+1)</f>
        <v/>
      </c>
      <c r="Q45" s="35">
        <f>IF(B45="","",DATE(YEAR(B45),MONTH(B45),1))</f>
        <v/>
      </c>
      <c r="R45" s="36" t="n"/>
    </row>
    <row r="46">
      <c r="B46" s="29" t="n"/>
      <c r="C46" s="30" t="n"/>
      <c r="D46" s="27" t="n"/>
      <c r="E46" s="27" t="n"/>
      <c r="F46" s="27" t="n"/>
      <c r="G46" s="27" t="n"/>
      <c r="H46" s="31">
        <f>IF(B46="","",N(D46)*N(E46)+N(F46))</f>
        <v/>
      </c>
      <c r="I46" s="27" t="n"/>
      <c r="J46" s="16">
        <f>IF(OR(B46="",I46="",N(H46)=0),"",I46/H46*100/1440)</f>
        <v/>
      </c>
      <c r="K46" s="32">
        <f>IF(OR(B46="",I46="",N(I46)=0),"",ROUND(H46/1000/(I46/60),2))</f>
        <v/>
      </c>
      <c r="L46" s="15">
        <f>IF(OR(B46="",G46="",N(G46)=0),"",ROUND(H46/G46,0))</f>
        <v/>
      </c>
      <c r="M46" s="33" t="n"/>
      <c r="N46" s="15">
        <f>IF(OR(B46="",M46="",I46=""),"",M46*I46)</f>
        <v/>
      </c>
      <c r="O46" s="34">
        <f>IF(B46="","",MID("LunMarMiéJueVieSábDom",(WEEKDAY(B46,2)-1)*3+1,3))</f>
        <v/>
      </c>
      <c r="P46" s="13">
        <f>IF(B46="","",B46-WEEKDAY(B46,2)+1)</f>
        <v/>
      </c>
      <c r="Q46" s="35">
        <f>IF(B46="","",DATE(YEAR(B46),MONTH(B46),1))</f>
        <v/>
      </c>
      <c r="R46" s="36" t="n"/>
    </row>
    <row r="47">
      <c r="B47" s="29" t="n"/>
      <c r="C47" s="30" t="n"/>
      <c r="D47" s="27" t="n"/>
      <c r="E47" s="27" t="n"/>
      <c r="F47" s="27" t="n"/>
      <c r="G47" s="27" t="n"/>
      <c r="H47" s="31">
        <f>IF(B47="","",N(D47)*N(E47)+N(F47))</f>
        <v/>
      </c>
      <c r="I47" s="27" t="n"/>
      <c r="J47" s="16">
        <f>IF(OR(B47="",I47="",N(H47)=0),"",I47/H47*100/1440)</f>
        <v/>
      </c>
      <c r="K47" s="32">
        <f>IF(OR(B47="",I47="",N(I47)=0),"",ROUND(H47/1000/(I47/60),2))</f>
        <v/>
      </c>
      <c r="L47" s="15">
        <f>IF(OR(B47="",G47="",N(G47)=0),"",ROUND(H47/G47,0))</f>
        <v/>
      </c>
      <c r="M47" s="33" t="n"/>
      <c r="N47" s="15">
        <f>IF(OR(B47="",M47="",I47=""),"",M47*I47)</f>
        <v/>
      </c>
      <c r="O47" s="34">
        <f>IF(B47="","",MID("LunMarMiéJueVieSábDom",(WEEKDAY(B47,2)-1)*3+1,3))</f>
        <v/>
      </c>
      <c r="P47" s="13">
        <f>IF(B47="","",B47-WEEKDAY(B47,2)+1)</f>
        <v/>
      </c>
      <c r="Q47" s="35">
        <f>IF(B47="","",DATE(YEAR(B47),MONTH(B47),1))</f>
        <v/>
      </c>
      <c r="R47" s="36" t="n"/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5">
    <mergeCell ref="B5:C5"/>
    <mergeCell ref="B2:R2"/>
    <mergeCell ref="E5:F5"/>
    <mergeCell ref="H5:I5"/>
    <mergeCell ref="B3:R3"/>
  </mergeCells>
  <conditionalFormatting sqref="H8:H47">
    <cfRule type="expression" priority="1" dxfId="2">
      <formula>MOD(ROW(),2)=0</formula>
    </cfRule>
    <cfRule type="dataBar" priority="4">
      <dataBar>
        <cfvo type="num" val="0"/>
        <cfvo type="max"/>
        <color rgb="0010B981"/>
      </dataBar>
    </cfRule>
  </conditionalFormatting>
  <conditionalFormatting sqref="J8:L47">
    <cfRule type="expression" priority="2" dxfId="2">
      <formula>MOD(ROW(),2)=0</formula>
    </cfRule>
  </conditionalFormatting>
  <conditionalFormatting sqref="N8:Q47">
    <cfRule type="expression" priority="3" dxfId="2">
      <formula>MOD(ROW(),2)=0</formula>
    </cfRule>
  </conditionalFormatting>
  <conditionalFormatting sqref="J8:J47">
    <cfRule type="expression" priority="5" dxfId="0">
      <formula>AND(ISNUMBER($J8),$J8*86400&lt;=$J$5)</formula>
    </cfRule>
    <cfRule type="expression" priority="6" dxfId="1">
      <formula>AND(ISNUMBER($J8),$J8*86400&gt;$J$5*1.15)</formula>
    </cfRule>
  </conditionalFormatting>
  <conditionalFormatting sqref="M8:M47">
    <cfRule type="expression" priority="7" dxfId="3">
      <formula>AND(ISNUMBER($M8),$M8&gt;=8)</formula>
    </cfRule>
  </conditionalFormatting>
  <dataValidations count="9">
    <dataValidation sqref="C8:C47" showDropDown="0" showInputMessage="0" showErrorMessage="0" allowBlank="1" type="list">
      <formula1>=Listas!$A$2:$A$7</formula1>
    </dataValidation>
    <dataValidation sqref="D8:D47" showDropDown="0" showInputMessage="0" showErrorMessage="1" allowBlank="1" errorTitle="Series" error="Escribe el número de series (0 a 200)." type="decimal" operator="between">
      <formula1>0</formula1>
      <formula2>200</formula2>
    </dataValidation>
    <dataValidation sqref="E8:E47" showDropDown="0" showInputMessage="0" showErrorMessage="1" allowBlank="1" errorTitle="Metros" error="Escribe los metros por serie (0 a 5000)." type="decimal" operator="between">
      <formula1>0</formula1>
      <formula2>5000</formula2>
    </dataValidation>
    <dataValidation sqref="F8:F47" showDropDown="0" showInputMessage="0" showErrorMessage="1" allowBlank="1" errorTitle="Metros" error="Escribe los metros extra (0 a 10000)." type="decimal" operator="between">
      <formula1>0</formula1>
      <formula2>10000</formula2>
    </dataValidation>
    <dataValidation sqref="G8:G47" showDropDown="0" showInputMessage="0" showErrorMessage="1" allowBlank="1" errorTitle="Piscina" error="Escribe el largo de la piscina en metros (10 a 100)." type="decimal" operator="between">
      <formula1>10</formula1>
      <formula2>100</formula2>
    </dataValidation>
    <dataValidation sqref="I8:I47" showDropDown="0" showInputMessage="0" showErrorMessage="1" allowBlank="1" errorTitle="Tiempo" error="Escribe el tiempo total en minutos (1 a 600)." type="decimal" operator="between">
      <formula1>1</formula1>
      <formula2>600</formula2>
    </dataValidation>
    <dataValidation sqref="M8:M47" showDropDown="0" showInputMessage="0" showErrorMessage="1" allowBlank="1" errorTitle="Esfuerzo" error="Escribe un esfuerzo de 1 a 10." type="decimal" operator="between">
      <formula1>1</formula1>
      <formula2>10</formula2>
    </dataValidation>
    <dataValidation sqref="B8:B47" showDropDown="0" showInputMessage="0" showErrorMessage="1" allowBlank="1" errorTitle="Fecha no válida" error="Escribe una fecha, por ejemplo 29/09/2026." type="date" operator="greaterThan">
      <formula1>36526</formula1>
    </dataValidation>
    <dataValidation sqref="D5 G5 J5" showDropDown="0" showInputMessage="0" showErrorMessage="1" allowBlank="0" errorTitle="Valor no válido" error="Debe ser un número mayor que 0." type="decimal" operator="greaterThan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Estilo</t>
        </is>
      </c>
    </row>
    <row r="2">
      <c r="A2" t="inlineStr">
        <is>
          <t>Crol</t>
        </is>
      </c>
    </row>
    <row r="3">
      <c r="A3" t="inlineStr">
        <is>
          <t>Espalda</t>
        </is>
      </c>
    </row>
    <row r="4">
      <c r="A4" t="inlineStr">
        <is>
          <t>Braza</t>
        </is>
      </c>
    </row>
    <row r="5">
      <c r="A5" t="inlineStr">
        <is>
          <t>Mariposa</t>
        </is>
      </c>
    </row>
    <row r="6">
      <c r="A6" t="inlineStr">
        <is>
          <t>Estilos</t>
        </is>
      </c>
    </row>
    <row r="7">
      <c r="A7" t="inlineStr">
        <is>
          <t>Técnica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Cómo usar el registro de natación</t>
        </is>
      </c>
    </row>
    <row r="3">
      <c r="B3" s="3" t="inlineStr">
        <is>
          <t>Plantilla gratuita de Plantillas de Cálculo · plantillasdecalculo.com</t>
        </is>
      </c>
    </row>
    <row r="5">
      <c r="B5" s="10" t="inlineStr">
        <is>
          <t>CÓMO USARLA</t>
        </is>
      </c>
    </row>
    <row r="6" ht="30" customHeight="1">
      <c r="B6" s="37" t="inlineStr">
        <is>
          <t>1.  Ve a la hoja «Sesiones» y revisa los tres ajustes de arriba: objetivo semanal en metros (D5), objetivo mensual (G5) y ritmo objetivo en segundos por 100 m (J5). Son cifras tuyas: la plantilla no las recomienda.</t>
        </is>
      </c>
    </row>
    <row r="7" ht="30" customHeight="1">
      <c r="B7" s="37" t="inlineStr">
        <is>
          <t>2.  Borra solo las celdas crema de los datos de ejemplo (son ficticios) y empieza tu registro en la fila 8, una fila por sesión y en orden cronológico.</t>
        </is>
      </c>
    </row>
    <row r="8" ht="30" customHeight="1">
      <c r="B8" s="37" t="inlineStr">
        <is>
          <t>3.  Escribe la Fecha (dd/mm/aaaa) y elige el Estilo principal en el desplegable (Crol, Espalda, Braza, Mariposa, Estilos o Técnica).</t>
        </is>
      </c>
    </row>
    <row r="9" ht="30" customHeight="1">
      <c r="B9" s="37" t="inlineStr">
        <is>
          <t>4.  Anota las Series, los Metros por serie y los Metros extra (calentamiento, suave y vuelta a la calma). La Distancia total es series × metros + extra.</t>
        </is>
      </c>
    </row>
    <row r="10" ht="30" customHeight="1">
      <c r="B10" s="37" t="inlineStr">
        <is>
          <t>5.  Escribe el largo de la Piscina en metros (25, 33, 50...), el Tiempo total de la sesión en minutos y tu Esfuerzo percibido de 1 a 10.</t>
        </is>
      </c>
    </row>
    <row r="11" ht="30" customHeight="1">
      <c r="B11" s="37" t="inlineStr">
        <is>
          <t>6.  Las columnas Distancia, Ritmo /100 m, Velocidad, Largos, Carga, Día, Semana y Mes se rellenan solas. El ritmo se pinta en verde si llega a tu objetivo y en ámbar si lo supera en más de un 15 %.</t>
        </is>
      </c>
    </row>
    <row r="12" ht="30" customHeight="1">
      <c r="B12" s="37" t="inlineStr">
        <is>
          <t>7.  Abre la hoja «Panel» para ver los 8 indicadores, el volumen por semanas y meses (con su % de objetivo), el reparto por estilo y los dos gráficos.</t>
        </is>
      </c>
    </row>
    <row r="13" ht="30" customHeight="1">
      <c r="B13" s="37" t="inlineStr">
        <is>
          <t>8.  Hay 40 filas preparadas. Cuando se llenen, guarda una copia del archivo y empieza otro registro vacío para la siguiente temporada.</t>
        </is>
      </c>
    </row>
    <row r="15">
      <c r="B15" s="10" t="inlineStr">
        <is>
          <t>CONSEJOS</t>
        </is>
      </c>
    </row>
    <row r="16" ht="30" customHeight="1">
      <c r="B16" s="37" t="inlineStr">
        <is>
          <t>•  El ritmo por 100 m usa el tiempo total de la sesión (incluye descansos entre series), así que es un ritmo medio de sesión, no tu ritmo de nado puro.</t>
        </is>
      </c>
    </row>
    <row r="17" ht="30" customHeight="1">
      <c r="B17" s="37" t="inlineStr">
        <is>
          <t>•  Si no usas series, deja Series y Metros por serie vacíos y escribe toda la distancia en «Metros extra».</t>
        </is>
      </c>
    </row>
    <row r="18" ht="30" customHeight="1">
      <c r="B18" s="37" t="inlineStr">
        <is>
          <t>•  Las semanas se cuentan de lunes a domingo y los meses naturales; el Panel admite hasta 10 semanas y 6 meses de historial.</t>
        </is>
      </c>
    </row>
    <row r="19" ht="30" customHeight="1">
      <c r="B19" s="37" t="inlineStr">
        <is>
          <t>•  Las hojas están protegidas sin contraseña (Revisar &gt; Desproteger hoja) para que no se rompan las fórmulas por error.</t>
        </is>
      </c>
    </row>
    <row r="21">
      <c r="B21" s="28" t="inlineStr">
        <is>
          <t>Las celdas con fondo crema y texto azul son para rellenar; las verdes se calculan solas.</t>
        </is>
      </c>
    </row>
    <row r="23" ht="44" customHeight="1">
      <c r="B23" s="38" t="inlineStr">
        <is>
          <t>Aviso: esta plantilla sirve solo para registrar y organizar tus sesiones de natación. No ofrece planes de entrenamiento ni consejos médicos, ni sustituye a un entrenador o a un profesional sanitario. Si tienes dudas sobre tu estado de salud o tu carga de entrenamiento, consulta con un profesional.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2026-10-02T13:11:11Z</dcterms:created>
  <dcterms:modified xmlns:dcterms="http://purl.org/dc/terms/" xmlns:xsi="http://www.w3.org/2001/XMLSchema-instance" xsi:type="dcterms:W3CDTF">2026-10-02T13:11:11Z</dcterms:modified>
</cp:coreProperties>
</file>