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Sesiones" sheetId="2" state="visible" r:id="rId2"/>
    <sheet xmlns:r="http://schemas.openxmlformats.org/officeDocument/2006/relationships" name="Asignaturas" sheetId="3" state="visible" r:id="rId3"/>
    <sheet xmlns:r="http://schemas.openxmlformats.org/officeDocument/2006/relationships" name="Día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[h]:mm"/>
    <numFmt numFmtId="165" formatCode="yyyy-mm-dd"/>
    <numFmt numFmtId="166" formatCode="dd/mm/yyyy"/>
    <numFmt numFmtId="167" formatCode="0.0"/>
    <numFmt numFmtId="168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1" fontId="6" fillId="5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166" fontId="8" fillId="0" borderId="1" applyAlignment="1" pivotButton="0" quotePrefix="0" xfId="0">
      <alignment horizontal="center" vertical="center"/>
    </xf>
    <xf numFmtId="0" fontId="9" fillId="6" borderId="0" applyAlignment="1" pivotButton="0" quotePrefix="0" xfId="0">
      <alignment horizontal="center" vertical="center" wrapText="1"/>
    </xf>
    <xf numFmtId="1" fontId="10" fillId="6" borderId="0" applyAlignment="1" pivotButton="0" quotePrefix="0" xfId="0">
      <alignment horizontal="center" vertical="center"/>
    </xf>
    <xf numFmtId="164" fontId="10" fillId="6" borderId="0" applyAlignment="1" pivotButton="0" quotePrefix="0" xfId="0">
      <alignment horizontal="center" vertical="center"/>
    </xf>
    <xf numFmtId="167" fontId="10" fillId="6" borderId="0" applyAlignment="1" pivotButton="0" quotePrefix="0" xfId="0">
      <alignment horizontal="center" vertical="center"/>
    </xf>
    <xf numFmtId="9" fontId="10" fillId="6" borderId="0" applyAlignment="1" pivotButton="0" quotePrefix="0" xfId="0">
      <alignment horizontal="center" vertical="center"/>
    </xf>
    <xf numFmtId="2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1" fontId="4" fillId="3" borderId="1" applyAlignment="1" pivotButton="0" quotePrefix="0" xfId="0">
      <alignment vertical="center"/>
    </xf>
    <xf numFmtId="9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66" fontId="6" fillId="5" borderId="1" applyAlignment="1" applyProtection="1" pivotButton="0" quotePrefix="0" xfId="0">
      <alignment horizontal="center" vertical="center"/>
      <protection locked="0" hidden="0"/>
    </xf>
    <xf numFmtId="0" fontId="6" fillId="5" borderId="1" applyAlignment="1" applyProtection="1" pivotButton="0" quotePrefix="0" xfId="0">
      <alignment vertical="center"/>
      <protection locked="0" hidden="0"/>
    </xf>
    <xf numFmtId="167" fontId="7" fillId="0" borderId="1" applyAlignment="1" pivotButton="0" quotePrefix="0" xfId="0">
      <alignment horizontal="center" vertical="center"/>
    </xf>
    <xf numFmtId="168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167" fontId="4" fillId="3" borderId="1" applyAlignment="1" pivotButton="0" quotePrefix="0" xfId="0">
      <alignment vertical="center"/>
    </xf>
    <xf numFmtId="168" fontId="4" fillId="3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4" applyProtection="1" pivotButton="0" quotePrefix="0" xfId="0">
      <protection locked="0" hidden="0"/>
    </xf>
    <xf numFmtId="1" fontId="8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Pomodoros por día frente al objetivo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'Panel'!$B$16:$B$22</f>
            </numRef>
          </cat>
          <val>
            <numRef>
              <f>'Panel'!$D$16:$D$22</f>
            </numRef>
          </val>
        </ser>
        <ser>
          <idx val="1"/>
          <order val="1"/>
          <tx>
            <strRef>
              <f>'Panel'!E15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'Panel'!$B$16:$B$22</f>
            </numRef>
          </cat>
          <val>
            <numRef>
              <f>'Panel'!$E$16:$E$22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por asignatura</a:t>
            </a:r>
          </a:p>
        </rich>
      </tx>
    </title>
    <plotArea>
      <pieChart>
        <varyColors val="1"/>
        <ser>
          <idx val="0"/>
          <order val="0"/>
          <tx>
            <strRef>
              <f>'Asignaturas'!D7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'Asignaturas'!$B$8:$B$19</f>
            </numRef>
          </cat>
          <val>
            <numRef>
              <f>'Asignaturas'!$D$8:$D$19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24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24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3" customWidth="1" min="10" max="10"/>
  </cols>
  <sheetData>
    <row r="2" ht="34" customHeight="1">
      <c r="B2" s="1" t="inlineStr">
        <is>
          <t>Panel de pomodoros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de tu constancia: pomodoros, tiempo, rachas y semana en curso.</t>
        </is>
      </c>
    </row>
    <row r="5">
      <c r="B5" s="4" t="inlineStr">
        <is>
          <t>Minutos por pomodoro:</t>
        </is>
      </c>
      <c r="C5" s="5" t="n">
        <v>25</v>
      </c>
      <c r="E5" s="6" t="inlineStr">
        <is>
          <t>Último día con datos:</t>
        </is>
      </c>
      <c r="G5" s="7">
        <f>IF(COUNT(Sesiones!$B$8:$B$207)=0,TODAY(),MAX(Sesiones!$B$8:$B$207))</f>
        <v/>
      </c>
    </row>
    <row r="6">
      <c r="B6" s="4" t="inlineStr">
        <is>
          <t>Objetivo diario (pomodoros):</t>
        </is>
      </c>
      <c r="C6" s="5" t="n">
        <v>6</v>
      </c>
      <c r="E6" s="6" t="inlineStr">
        <is>
          <t>Lunes de esa semana:</t>
        </is>
      </c>
      <c r="G6" s="7">
        <f>G5-WEEKDAY(G5,2)+1</f>
        <v/>
      </c>
    </row>
    <row r="8" ht="30" customHeight="1">
      <c r="B8" s="8" t="inlineStr">
        <is>
          <t>POMODOROS TOTALES</t>
        </is>
      </c>
      <c r="C8" s="8" t="inlineStr">
        <is>
          <t>TIEMPO TOTAL (h:mm)</t>
        </is>
      </c>
      <c r="E8" s="8" t="inlineStr">
        <is>
          <t>MEDIA DIARIA (pomodoros)</t>
        </is>
      </c>
      <c r="G8" s="8" t="inlineStr">
        <is>
          <t>POMODOROS EN EL ÚLTIMO DÍA</t>
        </is>
      </c>
    </row>
    <row r="9" ht="36" customHeight="1">
      <c r="B9" s="9">
        <f>SUM(Sesiones!$D$8:$D$207)</f>
        <v/>
      </c>
      <c r="C9" s="10">
        <f>SUM(Sesiones!$F$8:$F$207)/1440</f>
        <v/>
      </c>
      <c r="E9" s="11">
        <f>IFERROR(SUM(Sesiones!$D$8:$D$207)/COUNTIF(Días!$D$8:$D$91,"&gt;0"),0)</f>
        <v/>
      </c>
      <c r="G9" s="9">
        <f>SUMIF(Sesiones!$B$8:$B$207,G5,Sesiones!$D$8:$D$207)</f>
        <v/>
      </c>
    </row>
    <row r="11" ht="30" customHeight="1">
      <c r="B11" s="8" t="inlineStr">
        <is>
          <t>RACHA ACTUAL (días)</t>
        </is>
      </c>
      <c r="C11" s="8" t="inlineStr">
        <is>
          <t>MEJOR RACHA (días)</t>
        </is>
      </c>
      <c r="E11" s="8" t="inlineStr">
        <is>
          <t>DÍAS CON OBJETIVO CUMPLIDO</t>
        </is>
      </c>
      <c r="G11" s="8" t="inlineStr">
        <is>
          <t>INTERRUPCIONES POR POMODORO</t>
        </is>
      </c>
    </row>
    <row r="12" ht="36" customHeight="1">
      <c r="B12" s="9">
        <f>IFERROR(INDEX(Días!$G$8:$G$91,MATCH(G5,Días!$B$8:$B$91,0)),0)</f>
        <v/>
      </c>
      <c r="C12" s="9">
        <f>MAX(0,MAX(Días!$G$8:$G$91))</f>
        <v/>
      </c>
      <c r="E12" s="12">
        <f>IFERROR(COUNTIF(Días!$F$8:$F$91,"Sí")/COUNTIF(Días!$D$8:$D$91,"&gt;0"),0)</f>
        <v/>
      </c>
      <c r="G12" s="13">
        <f>IFERROR(SUM(Sesiones!$K$8:$K$207)/SUM(Sesiones!$D$8:$D$207),0)</f>
        <v/>
      </c>
    </row>
    <row r="14">
      <c r="B14" s="14" t="inlineStr">
        <is>
          <t>SEMANA EN CURSO (lunes a domingo)</t>
        </is>
      </c>
    </row>
    <row r="15" ht="26" customHeight="1">
      <c r="B15" s="15" t="inlineStr">
        <is>
          <t>Día</t>
        </is>
      </c>
      <c r="C15" s="15" t="inlineStr">
        <is>
          <t>Fecha</t>
        </is>
      </c>
      <c r="D15" s="15" t="inlineStr">
        <is>
          <t>Pomodoros</t>
        </is>
      </c>
      <c r="E15" s="15" t="inlineStr">
        <is>
          <t>Objetivo</t>
        </is>
      </c>
      <c r="F15" s="15" t="inlineStr">
        <is>
          <t>Minutos</t>
        </is>
      </c>
      <c r="G15" s="15" t="inlineStr">
        <is>
          <t>Estado</t>
        </is>
      </c>
    </row>
    <row r="16">
      <c r="B16" s="16">
        <f>MID("LunMarMiéJueVieSábDom",(WEEKDAY(C16,2)-1)*3+1,3)</f>
        <v/>
      </c>
      <c r="C16" s="17">
        <f>$G$6+0</f>
        <v/>
      </c>
      <c r="D16" s="18">
        <f>SUMIF(Sesiones!$B$8:$B$207,C16,Sesiones!$D$8:$D$207)</f>
        <v/>
      </c>
      <c r="E16" s="18">
        <f>$C$6</f>
        <v/>
      </c>
      <c r="F16" s="18">
        <f>D16*$C$5</f>
        <v/>
      </c>
      <c r="G16" s="16">
        <f>IF(C16&gt;$G$5,"Pendiente",IF(D16&gt;=E16,"Cumplido","Por debajo"))</f>
        <v/>
      </c>
    </row>
    <row r="17">
      <c r="B17" s="16">
        <f>MID("LunMarMiéJueVieSábDom",(WEEKDAY(C17,2)-1)*3+1,3)</f>
        <v/>
      </c>
      <c r="C17" s="17">
        <f>$G$6+1</f>
        <v/>
      </c>
      <c r="D17" s="18">
        <f>SUMIF(Sesiones!$B$8:$B$207,C17,Sesiones!$D$8:$D$207)</f>
        <v/>
      </c>
      <c r="E17" s="18">
        <f>$C$6</f>
        <v/>
      </c>
      <c r="F17" s="18">
        <f>D17*$C$5</f>
        <v/>
      </c>
      <c r="G17" s="16">
        <f>IF(C17&gt;$G$5,"Pendiente",IF(D17&gt;=E17,"Cumplido","Por debajo"))</f>
        <v/>
      </c>
    </row>
    <row r="18">
      <c r="B18" s="16">
        <f>MID("LunMarMiéJueVieSábDom",(WEEKDAY(C18,2)-1)*3+1,3)</f>
        <v/>
      </c>
      <c r="C18" s="17">
        <f>$G$6+2</f>
        <v/>
      </c>
      <c r="D18" s="18">
        <f>SUMIF(Sesiones!$B$8:$B$207,C18,Sesiones!$D$8:$D$207)</f>
        <v/>
      </c>
      <c r="E18" s="18">
        <f>$C$6</f>
        <v/>
      </c>
      <c r="F18" s="18">
        <f>D18*$C$5</f>
        <v/>
      </c>
      <c r="G18" s="16">
        <f>IF(C18&gt;$G$5,"Pendiente",IF(D18&gt;=E18,"Cumplido","Por debajo"))</f>
        <v/>
      </c>
    </row>
    <row r="19">
      <c r="B19" s="16">
        <f>MID("LunMarMiéJueVieSábDom",(WEEKDAY(C19,2)-1)*3+1,3)</f>
        <v/>
      </c>
      <c r="C19" s="17">
        <f>$G$6+3</f>
        <v/>
      </c>
      <c r="D19" s="18">
        <f>SUMIF(Sesiones!$B$8:$B$207,C19,Sesiones!$D$8:$D$207)</f>
        <v/>
      </c>
      <c r="E19" s="18">
        <f>$C$6</f>
        <v/>
      </c>
      <c r="F19" s="18">
        <f>D19*$C$5</f>
        <v/>
      </c>
      <c r="G19" s="16">
        <f>IF(C19&gt;$G$5,"Pendiente",IF(D19&gt;=E19,"Cumplido","Por debajo"))</f>
        <v/>
      </c>
    </row>
    <row r="20">
      <c r="B20" s="16">
        <f>MID("LunMarMiéJueVieSábDom",(WEEKDAY(C20,2)-1)*3+1,3)</f>
        <v/>
      </c>
      <c r="C20" s="17">
        <f>$G$6+4</f>
        <v/>
      </c>
      <c r="D20" s="18">
        <f>SUMIF(Sesiones!$B$8:$B$207,C20,Sesiones!$D$8:$D$207)</f>
        <v/>
      </c>
      <c r="E20" s="18">
        <f>$C$6</f>
        <v/>
      </c>
      <c r="F20" s="18">
        <f>D20*$C$5</f>
        <v/>
      </c>
      <c r="G20" s="16">
        <f>IF(C20&gt;$G$5,"Pendiente",IF(D20&gt;=E20,"Cumplido","Por debajo"))</f>
        <v/>
      </c>
    </row>
    <row r="21">
      <c r="B21" s="16">
        <f>MID("LunMarMiéJueVieSábDom",(WEEKDAY(C21,2)-1)*3+1,3)</f>
        <v/>
      </c>
      <c r="C21" s="17">
        <f>$G$6+5</f>
        <v/>
      </c>
      <c r="D21" s="18">
        <f>SUMIF(Sesiones!$B$8:$B$207,C21,Sesiones!$D$8:$D$207)</f>
        <v/>
      </c>
      <c r="E21" s="18">
        <f>$C$6</f>
        <v/>
      </c>
      <c r="F21" s="18">
        <f>D21*$C$5</f>
        <v/>
      </c>
      <c r="G21" s="16">
        <f>IF(C21&gt;$G$5,"Pendiente",IF(D21&gt;=E21,"Cumplido","Por debajo"))</f>
        <v/>
      </c>
    </row>
    <row r="22">
      <c r="B22" s="16">
        <f>MID("LunMarMiéJueVieSábDom",(WEEKDAY(C22,2)-1)*3+1,3)</f>
        <v/>
      </c>
      <c r="C22" s="17">
        <f>$G$6+6</f>
        <v/>
      </c>
      <c r="D22" s="18">
        <f>SUMIF(Sesiones!$B$8:$B$207,C22,Sesiones!$D$8:$D$207)</f>
        <v/>
      </c>
      <c r="E22" s="18">
        <f>$C$6</f>
        <v/>
      </c>
      <c r="F22" s="18">
        <f>D22*$C$5</f>
        <v/>
      </c>
      <c r="G22" s="16">
        <f>IF(C22&gt;$G$5,"Pendiente",IF(D22&gt;=E22,"Cumplido","Por debajo"))</f>
        <v/>
      </c>
    </row>
    <row r="23">
      <c r="B23" s="19" t="inlineStr">
        <is>
          <t>Total semana</t>
        </is>
      </c>
      <c r="C23" s="19" t="inlineStr"/>
      <c r="D23" s="20">
        <f>SUM(D16:D22)</f>
        <v/>
      </c>
      <c r="E23" s="20">
        <f>SUM(E16:E22)</f>
        <v/>
      </c>
      <c r="F23" s="20">
        <f>SUM(F16:F22)</f>
        <v/>
      </c>
      <c r="G23" s="21">
        <f>IFERROR(D23/E23,0)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6">
    <mergeCell ref="E12:F12"/>
    <mergeCell ref="C12:D12"/>
    <mergeCell ref="E6:F6"/>
    <mergeCell ref="G12:H12"/>
    <mergeCell ref="C11:D11"/>
    <mergeCell ref="B2:I2"/>
    <mergeCell ref="G11:H11"/>
    <mergeCell ref="E11:F11"/>
    <mergeCell ref="E5:F5"/>
    <mergeCell ref="B3:I3"/>
    <mergeCell ref="C9:D9"/>
    <mergeCell ref="G8:H8"/>
    <mergeCell ref="G9:H9"/>
    <mergeCell ref="E9:F9"/>
    <mergeCell ref="E8:F8"/>
    <mergeCell ref="C8:D8"/>
  </mergeCells>
  <conditionalFormatting sqref="G16:G22">
    <cfRule type="cellIs" priority="1" operator="equal" dxfId="0">
      <formula>"Cumplido"</formula>
    </cfRule>
    <cfRule type="cellIs" priority="2" operator="equal" dxfId="1">
      <formula>"Por debajo"</formula>
    </cfRule>
    <cfRule type="cellIs" priority="3" operator="equal" dxfId="2">
      <formula>"Pendiente"</formula>
    </cfRule>
  </conditionalFormatting>
  <conditionalFormatting sqref="D16:D22">
    <cfRule type="dataBar" priority="4">
      <dataBar>
        <cfvo type="num" val="0"/>
        <cfvo type="max"/>
        <color rgb="0010B981"/>
      </dataBar>
    </cfRule>
  </conditionalFormatting>
  <dataValidations count="1">
    <dataValidation sqref="C5 C6" showDropDown="0" showInputMessage="0" showErrorMessage="1" allowBlank="0" errorTitle="Valor no válido" error="Escribe un número entero entre 1 y 120." type="whole" operator="between">
      <formula1>1</formula1>
      <formula2>120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K2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22" customWidth="1" min="3" max="3"/>
    <col width="11" customWidth="1" min="4" max="4"/>
    <col width="34" customWidth="1" min="5" max="5"/>
    <col width="10" customWidth="1" min="6" max="6"/>
    <col width="7" customWidth="1" min="7" max="7"/>
    <col width="13" customWidth="1" min="8" max="8"/>
    <col width="12" customWidth="1" min="9" max="9"/>
    <col width="13" customWidth="1" min="10" max="10"/>
    <col width="13" customWidth="1" min="11" max="11"/>
  </cols>
  <sheetData>
    <row r="2" ht="34" customHeight="1">
      <c r="B2" s="1" t="inlineStr">
        <is>
          <t>Registro de sesiones Pomodoro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Una fila por bloque de estudio: fecha, asignatura y nº de pomodoros. El resto se calcula solo.</t>
        </is>
      </c>
    </row>
    <row r="5">
      <c r="B5" s="4" t="inlineStr">
        <is>
          <t>Pomodoros registrados:</t>
        </is>
      </c>
      <c r="D5" s="20">
        <f>SUM(D8:D207)</f>
        <v/>
      </c>
      <c r="E5" s="6" t="inlineStr">
        <is>
          <t>Tiempo total (h:mm):</t>
        </is>
      </c>
      <c r="F5" s="22">
        <f>SUM(F8:F207)/1440</f>
        <v/>
      </c>
    </row>
    <row r="7" ht="32" customHeight="1">
      <c r="B7" s="15" t="inlineStr">
        <is>
          <t>Fecha</t>
        </is>
      </c>
      <c r="C7" s="15" t="inlineStr">
        <is>
          <t>Asignatura</t>
        </is>
      </c>
      <c r="D7" s="15" t="inlineStr">
        <is>
          <t>Pomodoros</t>
        </is>
      </c>
      <c r="E7" s="15" t="inlineStr">
        <is>
          <t>Tema o tarea</t>
        </is>
      </c>
      <c r="F7" s="15" t="inlineStr">
        <is>
          <t>Minutos</t>
        </is>
      </c>
      <c r="G7" s="15" t="inlineStr">
        <is>
          <t>Día</t>
        </is>
      </c>
      <c r="H7" s="15" t="inlineStr">
        <is>
          <t>Semana (lunes)</t>
        </is>
      </c>
      <c r="I7" s="15" t="inlineStr">
        <is>
          <t>Pomodoros del día</t>
        </is>
      </c>
      <c r="J7" s="15" t="inlineStr">
        <is>
          <t>Objetivo del día</t>
        </is>
      </c>
      <c r="K7" s="15" t="inlineStr">
        <is>
          <t>Interrupciones</t>
        </is>
      </c>
    </row>
    <row r="8">
      <c r="B8" s="23" t="n">
        <v>46279</v>
      </c>
      <c r="C8" s="24" t="inlineStr">
        <is>
          <t>Matemáticas</t>
        </is>
      </c>
      <c r="D8" s="5" t="n">
        <v>3</v>
      </c>
      <c r="E8" s="24" t="inlineStr">
        <is>
          <t>Límites y derivadas</t>
        </is>
      </c>
      <c r="F8" s="18">
        <f>IF(D8="","",D8*Panel!$C$5)</f>
        <v/>
      </c>
      <c r="G8" s="16">
        <f>IF(B8="","",MID("LunMarMiéJueVieSábDom",(WEEKDAY(B8,2)-1)*3+1,3))</f>
        <v/>
      </c>
      <c r="H8" s="17">
        <f>IF(B8="","",B8-WEEKDAY(B8,2)+1)</f>
        <v/>
      </c>
      <c r="I8" s="18">
        <f>IF(B8="","",SUMIF($B$8:$B$207,B8,$D$8:$D$207))</f>
        <v/>
      </c>
      <c r="J8" s="16">
        <f>IF(B8="","",IF(I8&gt;=Panel!$C$6,"Cumplido","Por debajo"))</f>
        <v/>
      </c>
      <c r="K8" s="5" t="n">
        <v>1</v>
      </c>
    </row>
    <row r="9">
      <c r="B9" s="23" t="n">
        <v>46279</v>
      </c>
      <c r="C9" s="24" t="inlineStr">
        <is>
          <t>Inglés</t>
        </is>
      </c>
      <c r="D9" s="5" t="n">
        <v>2</v>
      </c>
      <c r="E9" s="24" t="inlineStr">
        <is>
          <t>Vocabulario unidad 3</t>
        </is>
      </c>
      <c r="F9" s="18">
        <f>IF(D9="","",D9*Panel!$C$5)</f>
        <v/>
      </c>
      <c r="G9" s="16">
        <f>IF(B9="","",MID("LunMarMiéJueVieSábDom",(WEEKDAY(B9,2)-1)*3+1,3))</f>
        <v/>
      </c>
      <c r="H9" s="17">
        <f>IF(B9="","",B9-WEEKDAY(B9,2)+1)</f>
        <v/>
      </c>
      <c r="I9" s="18">
        <f>IF(B9="","",SUMIF($B$8:$B$207,B9,$D$8:$D$207))</f>
        <v/>
      </c>
      <c r="J9" s="16">
        <f>IF(B9="","",IF(I9&gt;=Panel!$C$6,"Cumplido","Por debajo"))</f>
        <v/>
      </c>
      <c r="K9" s="5" t="n">
        <v>0</v>
      </c>
    </row>
    <row r="10">
      <c r="B10" s="23" t="n">
        <v>46279</v>
      </c>
      <c r="C10" s="24" t="inlineStr">
        <is>
          <t>Derecho Constitucional</t>
        </is>
      </c>
      <c r="D10" s="5" t="n">
        <v>1</v>
      </c>
      <c r="E10" s="24" t="inlineStr">
        <is>
          <t>Tema 1: la Constitución</t>
        </is>
      </c>
      <c r="F10" s="18">
        <f>IF(D10="","",D10*Panel!$C$5)</f>
        <v/>
      </c>
      <c r="G10" s="16">
        <f>IF(B10="","",MID("LunMarMiéJueVieSábDom",(WEEKDAY(B10,2)-1)*3+1,3))</f>
        <v/>
      </c>
      <c r="H10" s="17">
        <f>IF(B10="","",B10-WEEKDAY(B10,2)+1)</f>
        <v/>
      </c>
      <c r="I10" s="18">
        <f>IF(B10="","",SUMIF($B$8:$B$207,B10,$D$8:$D$207))</f>
        <v/>
      </c>
      <c r="J10" s="16">
        <f>IF(B10="","",IF(I10&gt;=Panel!$C$6,"Cumplido","Por debajo"))</f>
        <v/>
      </c>
      <c r="K10" s="5" t="n">
        <v>0</v>
      </c>
    </row>
    <row r="11">
      <c r="B11" s="23" t="n">
        <v>46280</v>
      </c>
      <c r="C11" s="24" t="inlineStr">
        <is>
          <t>Derecho Constitucional</t>
        </is>
      </c>
      <c r="D11" s="5" t="n">
        <v>3</v>
      </c>
      <c r="E11" s="24" t="inlineStr">
        <is>
          <t>Tema 2: derechos fundamentales</t>
        </is>
      </c>
      <c r="F11" s="18">
        <f>IF(D11="","",D11*Panel!$C$5)</f>
        <v/>
      </c>
      <c r="G11" s="16">
        <f>IF(B11="","",MID("LunMarMiéJueVieSábDom",(WEEKDAY(B11,2)-1)*3+1,3))</f>
        <v/>
      </c>
      <c r="H11" s="17">
        <f>IF(B11="","",B11-WEEKDAY(B11,2)+1)</f>
        <v/>
      </c>
      <c r="I11" s="18">
        <f>IF(B11="","",SUMIF($B$8:$B$207,B11,$D$8:$D$207))</f>
        <v/>
      </c>
      <c r="J11" s="16">
        <f>IF(B11="","",IF(I11&gt;=Panel!$C$6,"Cumplido","Por debajo"))</f>
        <v/>
      </c>
      <c r="K11" s="5" t="n">
        <v>2</v>
      </c>
    </row>
    <row r="12">
      <c r="B12" s="23" t="n">
        <v>46280</v>
      </c>
      <c r="C12" s="24" t="inlineStr">
        <is>
          <t>Historia</t>
        </is>
      </c>
      <c r="D12" s="5" t="n">
        <v>2</v>
      </c>
      <c r="E12" s="24" t="inlineStr">
        <is>
          <t>Siglo XIX en España</t>
        </is>
      </c>
      <c r="F12" s="18">
        <f>IF(D12="","",D12*Panel!$C$5)</f>
        <v/>
      </c>
      <c r="G12" s="16">
        <f>IF(B12="","",MID("LunMarMiéJueVieSábDom",(WEEKDAY(B12,2)-1)*3+1,3))</f>
        <v/>
      </c>
      <c r="H12" s="17">
        <f>IF(B12="","",B12-WEEKDAY(B12,2)+1)</f>
        <v/>
      </c>
      <c r="I12" s="18">
        <f>IF(B12="","",SUMIF($B$8:$B$207,B12,$D$8:$D$207))</f>
        <v/>
      </c>
      <c r="J12" s="16">
        <f>IF(B12="","",IF(I12&gt;=Panel!$C$6,"Cumplido","Por debajo"))</f>
        <v/>
      </c>
      <c r="K12" s="5" t="n">
        <v>1</v>
      </c>
    </row>
    <row r="13">
      <c r="B13" s="23" t="n">
        <v>46280</v>
      </c>
      <c r="C13" s="24" t="inlineStr">
        <is>
          <t>Inglés</t>
        </is>
      </c>
      <c r="D13" s="5" t="n">
        <v>1</v>
      </c>
      <c r="E13" s="24" t="inlineStr">
        <is>
          <t>Listening B2</t>
        </is>
      </c>
      <c r="F13" s="18">
        <f>IF(D13="","",D13*Panel!$C$5)</f>
        <v/>
      </c>
      <c r="G13" s="16">
        <f>IF(B13="","",MID("LunMarMiéJueVieSábDom",(WEEKDAY(B13,2)-1)*3+1,3))</f>
        <v/>
      </c>
      <c r="H13" s="17">
        <f>IF(B13="","",B13-WEEKDAY(B13,2)+1)</f>
        <v/>
      </c>
      <c r="I13" s="18">
        <f>IF(B13="","",SUMIF($B$8:$B$207,B13,$D$8:$D$207))</f>
        <v/>
      </c>
      <c r="J13" s="16">
        <f>IF(B13="","",IF(I13&gt;=Panel!$C$6,"Cumplido","Por debajo"))</f>
        <v/>
      </c>
      <c r="K13" s="5" t="n">
        <v>0</v>
      </c>
    </row>
    <row r="14">
      <c r="B14" s="23" t="n">
        <v>46281</v>
      </c>
      <c r="C14" s="24" t="inlineStr">
        <is>
          <t>Matemáticas</t>
        </is>
      </c>
      <c r="D14" s="5" t="n">
        <v>2</v>
      </c>
      <c r="E14" s="24" t="inlineStr">
        <is>
          <t>Ejercicios de integrales</t>
        </is>
      </c>
      <c r="F14" s="18">
        <f>IF(D14="","",D14*Panel!$C$5)</f>
        <v/>
      </c>
      <c r="G14" s="16">
        <f>IF(B14="","",MID("LunMarMiéJueVieSábDom",(WEEKDAY(B14,2)-1)*3+1,3))</f>
        <v/>
      </c>
      <c r="H14" s="17">
        <f>IF(B14="","",B14-WEEKDAY(B14,2)+1)</f>
        <v/>
      </c>
      <c r="I14" s="18">
        <f>IF(B14="","",SUMIF($B$8:$B$207,B14,$D$8:$D$207))</f>
        <v/>
      </c>
      <c r="J14" s="16">
        <f>IF(B14="","",IF(I14&gt;=Panel!$C$6,"Cumplido","Por debajo"))</f>
        <v/>
      </c>
      <c r="K14" s="5" t="n">
        <v>1</v>
      </c>
    </row>
    <row r="15">
      <c r="B15" s="23" t="n">
        <v>46281</v>
      </c>
      <c r="C15" s="24" t="inlineStr">
        <is>
          <t>Programación</t>
        </is>
      </c>
      <c r="D15" s="5" t="n">
        <v>2</v>
      </c>
      <c r="E15" s="24" t="inlineStr">
        <is>
          <t>Funciones en Python</t>
        </is>
      </c>
      <c r="F15" s="18">
        <f>IF(D15="","",D15*Panel!$C$5)</f>
        <v/>
      </c>
      <c r="G15" s="16">
        <f>IF(B15="","",MID("LunMarMiéJueVieSábDom",(WEEKDAY(B15,2)-1)*3+1,3))</f>
        <v/>
      </c>
      <c r="H15" s="17">
        <f>IF(B15="","",B15-WEEKDAY(B15,2)+1)</f>
        <v/>
      </c>
      <c r="I15" s="18">
        <f>IF(B15="","",SUMIF($B$8:$B$207,B15,$D$8:$D$207))</f>
        <v/>
      </c>
      <c r="J15" s="16">
        <f>IF(B15="","",IF(I15&gt;=Panel!$C$6,"Cumplido","Por debajo"))</f>
        <v/>
      </c>
      <c r="K15" s="5" t="n">
        <v>0</v>
      </c>
    </row>
    <row r="16">
      <c r="B16" s="23" t="n">
        <v>46281</v>
      </c>
      <c r="C16" s="24" t="inlineStr">
        <is>
          <t>Lectura</t>
        </is>
      </c>
      <c r="D16" s="5" t="n">
        <v>1</v>
      </c>
      <c r="E16" s="24" t="inlineStr">
        <is>
          <t>Capítulo 4 del manual</t>
        </is>
      </c>
      <c r="F16" s="18">
        <f>IF(D16="","",D16*Panel!$C$5)</f>
        <v/>
      </c>
      <c r="G16" s="16">
        <f>IF(B16="","",MID("LunMarMiéJueVieSábDom",(WEEKDAY(B16,2)-1)*3+1,3))</f>
        <v/>
      </c>
      <c r="H16" s="17">
        <f>IF(B16="","",B16-WEEKDAY(B16,2)+1)</f>
        <v/>
      </c>
      <c r="I16" s="18">
        <f>IF(B16="","",SUMIF($B$8:$B$207,B16,$D$8:$D$207))</f>
        <v/>
      </c>
      <c r="J16" s="16">
        <f>IF(B16="","",IF(I16&gt;=Panel!$C$6,"Cumplido","Por debajo"))</f>
        <v/>
      </c>
      <c r="K16" s="5" t="n">
        <v>0</v>
      </c>
    </row>
    <row r="17">
      <c r="B17" s="23" t="n">
        <v>46282</v>
      </c>
      <c r="C17" s="24" t="inlineStr">
        <is>
          <t>Matemáticas</t>
        </is>
      </c>
      <c r="D17" s="5" t="n">
        <v>3</v>
      </c>
      <c r="E17" s="24" t="inlineStr">
        <is>
          <t>Problemas de repaso</t>
        </is>
      </c>
      <c r="F17" s="18">
        <f>IF(D17="","",D17*Panel!$C$5)</f>
        <v/>
      </c>
      <c r="G17" s="16">
        <f>IF(B17="","",MID("LunMarMiéJueVieSábDom",(WEEKDAY(B17,2)-1)*3+1,3))</f>
        <v/>
      </c>
      <c r="H17" s="17">
        <f>IF(B17="","",B17-WEEKDAY(B17,2)+1)</f>
        <v/>
      </c>
      <c r="I17" s="18">
        <f>IF(B17="","",SUMIF($B$8:$B$207,B17,$D$8:$D$207))</f>
        <v/>
      </c>
      <c r="J17" s="16">
        <f>IF(B17="","",IF(I17&gt;=Panel!$C$6,"Cumplido","Por debajo"))</f>
        <v/>
      </c>
      <c r="K17" s="5" t="n">
        <v>1</v>
      </c>
    </row>
    <row r="18">
      <c r="B18" s="23" t="n">
        <v>46282</v>
      </c>
      <c r="C18" s="24" t="inlineStr">
        <is>
          <t>Derecho Constitucional</t>
        </is>
      </c>
      <c r="D18" s="5" t="n">
        <v>2</v>
      </c>
      <c r="E18" s="24" t="inlineStr">
        <is>
          <t>Test del tema 2</t>
        </is>
      </c>
      <c r="F18" s="18">
        <f>IF(D18="","",D18*Panel!$C$5)</f>
        <v/>
      </c>
      <c r="G18" s="16">
        <f>IF(B18="","",MID("LunMarMiéJueVieSábDom",(WEEKDAY(B18,2)-1)*3+1,3))</f>
        <v/>
      </c>
      <c r="H18" s="17">
        <f>IF(B18="","",B18-WEEKDAY(B18,2)+1)</f>
        <v/>
      </c>
      <c r="I18" s="18">
        <f>IF(B18="","",SUMIF($B$8:$B$207,B18,$D$8:$D$207))</f>
        <v/>
      </c>
      <c r="J18" s="16">
        <f>IF(B18="","",IF(I18&gt;=Panel!$C$6,"Cumplido","Por debajo"))</f>
        <v/>
      </c>
      <c r="K18" s="5" t="n">
        <v>1</v>
      </c>
    </row>
    <row r="19">
      <c r="B19" s="23" t="n">
        <v>46282</v>
      </c>
      <c r="C19" s="24" t="inlineStr">
        <is>
          <t>Inglés</t>
        </is>
      </c>
      <c r="D19" s="5" t="n">
        <v>1</v>
      </c>
      <c r="E19" s="24" t="inlineStr">
        <is>
          <t>Writing: email formal</t>
        </is>
      </c>
      <c r="F19" s="18">
        <f>IF(D19="","",D19*Panel!$C$5)</f>
        <v/>
      </c>
      <c r="G19" s="16">
        <f>IF(B19="","",MID("LunMarMiéJueVieSábDom",(WEEKDAY(B19,2)-1)*3+1,3))</f>
        <v/>
      </c>
      <c r="H19" s="17">
        <f>IF(B19="","",B19-WEEKDAY(B19,2)+1)</f>
        <v/>
      </c>
      <c r="I19" s="18">
        <f>IF(B19="","",SUMIF($B$8:$B$207,B19,$D$8:$D$207))</f>
        <v/>
      </c>
      <c r="J19" s="16">
        <f>IF(B19="","",IF(I19&gt;=Panel!$C$6,"Cumplido","Por debajo"))</f>
        <v/>
      </c>
      <c r="K19" s="5" t="n">
        <v>0</v>
      </c>
    </row>
    <row r="20">
      <c r="B20" s="23" t="n">
        <v>46283</v>
      </c>
      <c r="C20" s="24" t="inlineStr">
        <is>
          <t>Historia</t>
        </is>
      </c>
      <c r="D20" s="5" t="n">
        <v>3</v>
      </c>
      <c r="E20" s="24" t="inlineStr">
        <is>
          <t>Esquema de la Restauración</t>
        </is>
      </c>
      <c r="F20" s="18">
        <f>IF(D20="","",D20*Panel!$C$5)</f>
        <v/>
      </c>
      <c r="G20" s="16">
        <f>IF(B20="","",MID("LunMarMiéJueVieSábDom",(WEEKDAY(B20,2)-1)*3+1,3))</f>
        <v/>
      </c>
      <c r="H20" s="17">
        <f>IF(B20="","",B20-WEEKDAY(B20,2)+1)</f>
        <v/>
      </c>
      <c r="I20" s="18">
        <f>IF(B20="","",SUMIF($B$8:$B$207,B20,$D$8:$D$207))</f>
        <v/>
      </c>
      <c r="J20" s="16">
        <f>IF(B20="","",IF(I20&gt;=Panel!$C$6,"Cumplido","Por debajo"))</f>
        <v/>
      </c>
      <c r="K20" s="5" t="n">
        <v>0</v>
      </c>
    </row>
    <row r="21">
      <c r="B21" s="23" t="n">
        <v>46283</v>
      </c>
      <c r="C21" s="24" t="inlineStr">
        <is>
          <t>Programación</t>
        </is>
      </c>
      <c r="D21" s="5" t="n">
        <v>2</v>
      </c>
      <c r="E21" s="24" t="inlineStr">
        <is>
          <t>Listas y diccionarios</t>
        </is>
      </c>
      <c r="F21" s="18">
        <f>IF(D21="","",D21*Panel!$C$5)</f>
        <v/>
      </c>
      <c r="G21" s="16">
        <f>IF(B21="","",MID("LunMarMiéJueVieSábDom",(WEEKDAY(B21,2)-1)*3+1,3))</f>
        <v/>
      </c>
      <c r="H21" s="17">
        <f>IF(B21="","",B21-WEEKDAY(B21,2)+1)</f>
        <v/>
      </c>
      <c r="I21" s="18">
        <f>IF(B21="","",SUMIF($B$8:$B$207,B21,$D$8:$D$207))</f>
        <v/>
      </c>
      <c r="J21" s="16">
        <f>IF(B21="","",IF(I21&gt;=Panel!$C$6,"Cumplido","Por debajo"))</f>
        <v/>
      </c>
      <c r="K21" s="5" t="n">
        <v>1</v>
      </c>
    </row>
    <row r="22">
      <c r="B22" s="23" t="n">
        <v>46283</v>
      </c>
      <c r="C22" s="24" t="inlineStr">
        <is>
          <t>Lectura</t>
        </is>
      </c>
      <c r="D22" s="5" t="n">
        <v>1</v>
      </c>
      <c r="E22" s="24" t="inlineStr">
        <is>
          <t>Artículo de repaso</t>
        </is>
      </c>
      <c r="F22" s="18">
        <f>IF(D22="","",D22*Panel!$C$5)</f>
        <v/>
      </c>
      <c r="G22" s="16">
        <f>IF(B22="","",MID("LunMarMiéJueVieSábDom",(WEEKDAY(B22,2)-1)*3+1,3))</f>
        <v/>
      </c>
      <c r="H22" s="17">
        <f>IF(B22="","",B22-WEEKDAY(B22,2)+1)</f>
        <v/>
      </c>
      <c r="I22" s="18">
        <f>IF(B22="","",SUMIF($B$8:$B$207,B22,$D$8:$D$207))</f>
        <v/>
      </c>
      <c r="J22" s="16">
        <f>IF(B22="","",IF(I22&gt;=Panel!$C$6,"Cumplido","Por debajo"))</f>
        <v/>
      </c>
      <c r="K22" s="5" t="n">
        <v>0</v>
      </c>
    </row>
    <row r="23">
      <c r="B23" s="23" t="n">
        <v>46284</v>
      </c>
      <c r="C23" s="24" t="inlineStr">
        <is>
          <t>Matemáticas</t>
        </is>
      </c>
      <c r="D23" s="5" t="n">
        <v>4</v>
      </c>
      <c r="E23" s="24" t="inlineStr">
        <is>
          <t>Simulacro parcial 1</t>
        </is>
      </c>
      <c r="F23" s="18">
        <f>IF(D23="","",D23*Panel!$C$5)</f>
        <v/>
      </c>
      <c r="G23" s="16">
        <f>IF(B23="","",MID("LunMarMiéJueVieSábDom",(WEEKDAY(B23,2)-1)*3+1,3))</f>
        <v/>
      </c>
      <c r="H23" s="17">
        <f>IF(B23="","",B23-WEEKDAY(B23,2)+1)</f>
        <v/>
      </c>
      <c r="I23" s="18">
        <f>IF(B23="","",SUMIF($B$8:$B$207,B23,$D$8:$D$207))</f>
        <v/>
      </c>
      <c r="J23" s="16">
        <f>IF(B23="","",IF(I23&gt;=Panel!$C$6,"Cumplido","Por debajo"))</f>
        <v/>
      </c>
      <c r="K23" s="5" t="n">
        <v>2</v>
      </c>
    </row>
    <row r="24">
      <c r="B24" s="23" t="n">
        <v>46284</v>
      </c>
      <c r="C24" s="24" t="inlineStr">
        <is>
          <t>Derecho Constitucional</t>
        </is>
      </c>
      <c r="D24" s="5" t="n">
        <v>3</v>
      </c>
      <c r="E24" s="24" t="inlineStr">
        <is>
          <t>Tema 3: Cortes Generales</t>
        </is>
      </c>
      <c r="F24" s="18">
        <f>IF(D24="","",D24*Panel!$C$5)</f>
        <v/>
      </c>
      <c r="G24" s="16">
        <f>IF(B24="","",MID("LunMarMiéJueVieSábDom",(WEEKDAY(B24,2)-1)*3+1,3))</f>
        <v/>
      </c>
      <c r="H24" s="17">
        <f>IF(B24="","",B24-WEEKDAY(B24,2)+1)</f>
        <v/>
      </c>
      <c r="I24" s="18">
        <f>IF(B24="","",SUMIF($B$8:$B$207,B24,$D$8:$D$207))</f>
        <v/>
      </c>
      <c r="J24" s="16">
        <f>IF(B24="","",IF(I24&gt;=Panel!$C$6,"Cumplido","Por debajo"))</f>
        <v/>
      </c>
      <c r="K24" s="5" t="n">
        <v>1</v>
      </c>
    </row>
    <row r="25">
      <c r="B25" s="23" t="n">
        <v>46285</v>
      </c>
      <c r="C25" s="24" t="inlineStr">
        <is>
          <t>Lectura</t>
        </is>
      </c>
      <c r="D25" s="5" t="n">
        <v>2</v>
      </c>
      <c r="E25" s="24" t="inlineStr">
        <is>
          <t>Novela del curso</t>
        </is>
      </c>
      <c r="F25" s="18">
        <f>IF(D25="","",D25*Panel!$C$5)</f>
        <v/>
      </c>
      <c r="G25" s="16">
        <f>IF(B25="","",MID("LunMarMiéJueVieSábDom",(WEEKDAY(B25,2)-1)*3+1,3))</f>
        <v/>
      </c>
      <c r="H25" s="17">
        <f>IF(B25="","",B25-WEEKDAY(B25,2)+1)</f>
        <v/>
      </c>
      <c r="I25" s="18">
        <f>IF(B25="","",SUMIF($B$8:$B$207,B25,$D$8:$D$207))</f>
        <v/>
      </c>
      <c r="J25" s="16">
        <f>IF(B25="","",IF(I25&gt;=Panel!$C$6,"Cumplido","Por debajo"))</f>
        <v/>
      </c>
      <c r="K25" s="5" t="n">
        <v>0</v>
      </c>
    </row>
    <row r="26">
      <c r="B26" s="23" t="n">
        <v>46286</v>
      </c>
      <c r="C26" s="24" t="inlineStr">
        <is>
          <t>Matemáticas</t>
        </is>
      </c>
      <c r="D26" s="5" t="n">
        <v>3</v>
      </c>
      <c r="E26" s="24" t="inlineStr">
        <is>
          <t>Series numéricas</t>
        </is>
      </c>
      <c r="F26" s="18">
        <f>IF(D26="","",D26*Panel!$C$5)</f>
        <v/>
      </c>
      <c r="G26" s="16">
        <f>IF(B26="","",MID("LunMarMiéJueVieSábDom",(WEEKDAY(B26,2)-1)*3+1,3))</f>
        <v/>
      </c>
      <c r="H26" s="17">
        <f>IF(B26="","",B26-WEEKDAY(B26,2)+1)</f>
        <v/>
      </c>
      <c r="I26" s="18">
        <f>IF(B26="","",SUMIF($B$8:$B$207,B26,$D$8:$D$207))</f>
        <v/>
      </c>
      <c r="J26" s="16">
        <f>IF(B26="","",IF(I26&gt;=Panel!$C$6,"Cumplido","Por debajo"))</f>
        <v/>
      </c>
      <c r="K26" s="5" t="n">
        <v>1</v>
      </c>
    </row>
    <row r="27">
      <c r="B27" s="23" t="n">
        <v>46286</v>
      </c>
      <c r="C27" s="24" t="inlineStr">
        <is>
          <t>Inglés</t>
        </is>
      </c>
      <c r="D27" s="5" t="n">
        <v>2</v>
      </c>
      <c r="E27" s="24" t="inlineStr">
        <is>
          <t>Gramática: condicionales</t>
        </is>
      </c>
      <c r="F27" s="18">
        <f>IF(D27="","",D27*Panel!$C$5)</f>
        <v/>
      </c>
      <c r="G27" s="16">
        <f>IF(B27="","",MID("LunMarMiéJueVieSábDom",(WEEKDAY(B27,2)-1)*3+1,3))</f>
        <v/>
      </c>
      <c r="H27" s="17">
        <f>IF(B27="","",B27-WEEKDAY(B27,2)+1)</f>
        <v/>
      </c>
      <c r="I27" s="18">
        <f>IF(B27="","",SUMIF($B$8:$B$207,B27,$D$8:$D$207))</f>
        <v/>
      </c>
      <c r="J27" s="16">
        <f>IF(B27="","",IF(I27&gt;=Panel!$C$6,"Cumplido","Por debajo"))</f>
        <v/>
      </c>
      <c r="K27" s="5" t="n">
        <v>0</v>
      </c>
    </row>
    <row r="28">
      <c r="B28" s="23" t="n">
        <v>46286</v>
      </c>
      <c r="C28" s="24" t="inlineStr">
        <is>
          <t>Derecho Constitucional</t>
        </is>
      </c>
      <c r="D28" s="5" t="n">
        <v>2</v>
      </c>
      <c r="E28" s="24" t="inlineStr">
        <is>
          <t>Tema 4: el Gobierno</t>
        </is>
      </c>
      <c r="F28" s="18">
        <f>IF(D28="","",D28*Panel!$C$5)</f>
        <v/>
      </c>
      <c r="G28" s="16">
        <f>IF(B28="","",MID("LunMarMiéJueVieSábDom",(WEEKDAY(B28,2)-1)*3+1,3))</f>
        <v/>
      </c>
      <c r="H28" s="17">
        <f>IF(B28="","",B28-WEEKDAY(B28,2)+1)</f>
        <v/>
      </c>
      <c r="I28" s="18">
        <f>IF(B28="","",SUMIF($B$8:$B$207,B28,$D$8:$D$207))</f>
        <v/>
      </c>
      <c r="J28" s="16">
        <f>IF(B28="","",IF(I28&gt;=Panel!$C$6,"Cumplido","Por debajo"))</f>
        <v/>
      </c>
      <c r="K28" s="5" t="n">
        <v>1</v>
      </c>
    </row>
    <row r="29">
      <c r="B29" s="23" t="n">
        <v>46287</v>
      </c>
      <c r="C29" s="24" t="inlineStr">
        <is>
          <t>Derecho Constitucional</t>
        </is>
      </c>
      <c r="D29" s="5" t="n">
        <v>3</v>
      </c>
      <c r="E29" s="24" t="inlineStr">
        <is>
          <t>Repaso temas 1-3</t>
        </is>
      </c>
      <c r="F29" s="18">
        <f>IF(D29="","",D29*Panel!$C$5)</f>
        <v/>
      </c>
      <c r="G29" s="16">
        <f>IF(B29="","",MID("LunMarMiéJueVieSábDom",(WEEKDAY(B29,2)-1)*3+1,3))</f>
        <v/>
      </c>
      <c r="H29" s="17">
        <f>IF(B29="","",B29-WEEKDAY(B29,2)+1)</f>
        <v/>
      </c>
      <c r="I29" s="18">
        <f>IF(B29="","",SUMIF($B$8:$B$207,B29,$D$8:$D$207))</f>
        <v/>
      </c>
      <c r="J29" s="16">
        <f>IF(B29="","",IF(I29&gt;=Panel!$C$6,"Cumplido","Por debajo"))</f>
        <v/>
      </c>
      <c r="K29" s="5" t="n">
        <v>1</v>
      </c>
    </row>
    <row r="30">
      <c r="B30" s="23" t="n">
        <v>46287</v>
      </c>
      <c r="C30" s="24" t="inlineStr">
        <is>
          <t>Historia</t>
        </is>
      </c>
      <c r="D30" s="5" t="n">
        <v>2</v>
      </c>
      <c r="E30" s="24" t="inlineStr">
        <is>
          <t>Guerra Civil</t>
        </is>
      </c>
      <c r="F30" s="18">
        <f>IF(D30="","",D30*Panel!$C$5)</f>
        <v/>
      </c>
      <c r="G30" s="16">
        <f>IF(B30="","",MID("LunMarMiéJueVieSábDom",(WEEKDAY(B30,2)-1)*3+1,3))</f>
        <v/>
      </c>
      <c r="H30" s="17">
        <f>IF(B30="","",B30-WEEKDAY(B30,2)+1)</f>
        <v/>
      </c>
      <c r="I30" s="18">
        <f>IF(B30="","",SUMIF($B$8:$B$207,B30,$D$8:$D$207))</f>
        <v/>
      </c>
      <c r="J30" s="16">
        <f>IF(B30="","",IF(I30&gt;=Panel!$C$6,"Cumplido","Por debajo"))</f>
        <v/>
      </c>
      <c r="K30" s="5" t="n">
        <v>0</v>
      </c>
    </row>
    <row r="31">
      <c r="B31" s="23" t="n">
        <v>46287</v>
      </c>
      <c r="C31" s="24" t="inlineStr">
        <is>
          <t>Programación</t>
        </is>
      </c>
      <c r="D31" s="5" t="n">
        <v>1</v>
      </c>
      <c r="E31" s="24" t="inlineStr">
        <is>
          <t>Bucles for y while</t>
        </is>
      </c>
      <c r="F31" s="18">
        <f>IF(D31="","",D31*Panel!$C$5)</f>
        <v/>
      </c>
      <c r="G31" s="16">
        <f>IF(B31="","",MID("LunMarMiéJueVieSábDom",(WEEKDAY(B31,2)-1)*3+1,3))</f>
        <v/>
      </c>
      <c r="H31" s="17">
        <f>IF(B31="","",B31-WEEKDAY(B31,2)+1)</f>
        <v/>
      </c>
      <c r="I31" s="18">
        <f>IF(B31="","",SUMIF($B$8:$B$207,B31,$D$8:$D$207))</f>
        <v/>
      </c>
      <c r="J31" s="16">
        <f>IF(B31="","",IF(I31&gt;=Panel!$C$6,"Cumplido","Por debajo"))</f>
        <v/>
      </c>
      <c r="K31" s="5" t="n">
        <v>0</v>
      </c>
    </row>
    <row r="32">
      <c r="B32" s="23" t="n">
        <v>46288</v>
      </c>
      <c r="C32" s="24" t="inlineStr">
        <is>
          <t>Matemáticas</t>
        </is>
      </c>
      <c r="D32" s="5" t="n">
        <v>3</v>
      </c>
      <c r="E32" s="24" t="inlineStr">
        <is>
          <t>Integrales por partes</t>
        </is>
      </c>
      <c r="F32" s="18">
        <f>IF(D32="","",D32*Panel!$C$5)</f>
        <v/>
      </c>
      <c r="G32" s="16">
        <f>IF(B32="","",MID("LunMarMiéJueVieSábDom",(WEEKDAY(B32,2)-1)*3+1,3))</f>
        <v/>
      </c>
      <c r="H32" s="17">
        <f>IF(B32="","",B32-WEEKDAY(B32,2)+1)</f>
        <v/>
      </c>
      <c r="I32" s="18">
        <f>IF(B32="","",SUMIF($B$8:$B$207,B32,$D$8:$D$207))</f>
        <v/>
      </c>
      <c r="J32" s="16">
        <f>IF(B32="","",IF(I32&gt;=Panel!$C$6,"Cumplido","Por debajo"))</f>
        <v/>
      </c>
      <c r="K32" s="5" t="n">
        <v>2</v>
      </c>
    </row>
    <row r="33">
      <c r="B33" s="23" t="n">
        <v>46288</v>
      </c>
      <c r="C33" s="24" t="inlineStr">
        <is>
          <t>Inglés</t>
        </is>
      </c>
      <c r="D33" s="5" t="n">
        <v>2</v>
      </c>
      <c r="E33" s="24" t="inlineStr">
        <is>
          <t>Reading comprehension</t>
        </is>
      </c>
      <c r="F33" s="18">
        <f>IF(D33="","",D33*Panel!$C$5)</f>
        <v/>
      </c>
      <c r="G33" s="16">
        <f>IF(B33="","",MID("LunMarMiéJueVieSábDom",(WEEKDAY(B33,2)-1)*3+1,3))</f>
        <v/>
      </c>
      <c r="H33" s="17">
        <f>IF(B33="","",B33-WEEKDAY(B33,2)+1)</f>
        <v/>
      </c>
      <c r="I33" s="18">
        <f>IF(B33="","",SUMIF($B$8:$B$207,B33,$D$8:$D$207))</f>
        <v/>
      </c>
      <c r="J33" s="16">
        <f>IF(B33="","",IF(I33&gt;=Panel!$C$6,"Cumplido","Por debajo"))</f>
        <v/>
      </c>
      <c r="K33" s="5" t="n">
        <v>0</v>
      </c>
    </row>
    <row r="34">
      <c r="B34" s="23" t="n">
        <v>46288</v>
      </c>
      <c r="C34" s="24" t="inlineStr">
        <is>
          <t>Lectura</t>
        </is>
      </c>
      <c r="D34" s="5" t="n">
        <v>1</v>
      </c>
      <c r="E34" s="24" t="inlineStr">
        <is>
          <t>Resumen del capítulo 5</t>
        </is>
      </c>
      <c r="F34" s="18">
        <f>IF(D34="","",D34*Panel!$C$5)</f>
        <v/>
      </c>
      <c r="G34" s="16">
        <f>IF(B34="","",MID("LunMarMiéJueVieSábDom",(WEEKDAY(B34,2)-1)*3+1,3))</f>
        <v/>
      </c>
      <c r="H34" s="17">
        <f>IF(B34="","",B34-WEEKDAY(B34,2)+1)</f>
        <v/>
      </c>
      <c r="I34" s="18">
        <f>IF(B34="","",SUMIF($B$8:$B$207,B34,$D$8:$D$207))</f>
        <v/>
      </c>
      <c r="J34" s="16">
        <f>IF(B34="","",IF(I34&gt;=Panel!$C$6,"Cumplido","Por debajo"))</f>
        <v/>
      </c>
      <c r="K34" s="5" t="n">
        <v>0</v>
      </c>
    </row>
    <row r="35">
      <c r="B35" s="23" t="n">
        <v>46289</v>
      </c>
      <c r="C35" s="24" t="inlineStr">
        <is>
          <t>Programación</t>
        </is>
      </c>
      <c r="D35" s="5" t="n">
        <v>3</v>
      </c>
      <c r="E35" s="24" t="inlineStr">
        <is>
          <t>Mini proyecto: gestor de tareas</t>
        </is>
      </c>
      <c r="F35" s="18">
        <f>IF(D35="","",D35*Panel!$C$5)</f>
        <v/>
      </c>
      <c r="G35" s="16">
        <f>IF(B35="","",MID("LunMarMiéJueVieSábDom",(WEEKDAY(B35,2)-1)*3+1,3))</f>
        <v/>
      </c>
      <c r="H35" s="17">
        <f>IF(B35="","",B35-WEEKDAY(B35,2)+1)</f>
        <v/>
      </c>
      <c r="I35" s="18">
        <f>IF(B35="","",SUMIF($B$8:$B$207,B35,$D$8:$D$207))</f>
        <v/>
      </c>
      <c r="J35" s="16">
        <f>IF(B35="","",IF(I35&gt;=Panel!$C$6,"Cumplido","Por debajo"))</f>
        <v/>
      </c>
      <c r="K35" s="5" t="n">
        <v>1</v>
      </c>
    </row>
    <row r="36">
      <c r="B36" s="23" t="n">
        <v>46289</v>
      </c>
      <c r="C36" s="24" t="inlineStr">
        <is>
          <t>Derecho Constitucional</t>
        </is>
      </c>
      <c r="D36" s="5" t="n">
        <v>2</v>
      </c>
      <c r="E36" s="24" t="inlineStr">
        <is>
          <t>Tema 5: Poder Judicial</t>
        </is>
      </c>
      <c r="F36" s="18">
        <f>IF(D36="","",D36*Panel!$C$5)</f>
        <v/>
      </c>
      <c r="G36" s="16">
        <f>IF(B36="","",MID("LunMarMiéJueVieSábDom",(WEEKDAY(B36,2)-1)*3+1,3))</f>
        <v/>
      </c>
      <c r="H36" s="17">
        <f>IF(B36="","",B36-WEEKDAY(B36,2)+1)</f>
        <v/>
      </c>
      <c r="I36" s="18">
        <f>IF(B36="","",SUMIF($B$8:$B$207,B36,$D$8:$D$207))</f>
        <v/>
      </c>
      <c r="J36" s="16">
        <f>IF(B36="","",IF(I36&gt;=Panel!$C$6,"Cumplido","Por debajo"))</f>
        <v/>
      </c>
      <c r="K36" s="5" t="n">
        <v>0</v>
      </c>
    </row>
    <row r="37">
      <c r="B37" s="23" t="n">
        <v>46289</v>
      </c>
      <c r="C37" s="24" t="inlineStr">
        <is>
          <t>Historia</t>
        </is>
      </c>
      <c r="D37" s="5" t="n">
        <v>2</v>
      </c>
      <c r="E37" s="24" t="inlineStr">
        <is>
          <t>Transición</t>
        </is>
      </c>
      <c r="F37" s="18">
        <f>IF(D37="","",D37*Panel!$C$5)</f>
        <v/>
      </c>
      <c r="G37" s="16">
        <f>IF(B37="","",MID("LunMarMiéJueVieSábDom",(WEEKDAY(B37,2)-1)*3+1,3))</f>
        <v/>
      </c>
      <c r="H37" s="17">
        <f>IF(B37="","",B37-WEEKDAY(B37,2)+1)</f>
        <v/>
      </c>
      <c r="I37" s="18">
        <f>IF(B37="","",SUMIF($B$8:$B$207,B37,$D$8:$D$207))</f>
        <v/>
      </c>
      <c r="J37" s="16">
        <f>IF(B37="","",IF(I37&gt;=Panel!$C$6,"Cumplido","Por debajo"))</f>
        <v/>
      </c>
      <c r="K37" s="5" t="n">
        <v>1</v>
      </c>
    </row>
    <row r="38">
      <c r="B38" s="23" t="n">
        <v>46290</v>
      </c>
      <c r="C38" s="24" t="inlineStr">
        <is>
          <t>Matemáticas</t>
        </is>
      </c>
      <c r="D38" s="5" t="n">
        <v>3</v>
      </c>
      <c r="E38" s="24" t="inlineStr">
        <is>
          <t>Simulacro parcial 2</t>
        </is>
      </c>
      <c r="F38" s="18">
        <f>IF(D38="","",D38*Panel!$C$5)</f>
        <v/>
      </c>
      <c r="G38" s="16">
        <f>IF(B38="","",MID("LunMarMiéJueVieSábDom",(WEEKDAY(B38,2)-1)*3+1,3))</f>
        <v/>
      </c>
      <c r="H38" s="17">
        <f>IF(B38="","",B38-WEEKDAY(B38,2)+1)</f>
        <v/>
      </c>
      <c r="I38" s="18">
        <f>IF(B38="","",SUMIF($B$8:$B$207,B38,$D$8:$D$207))</f>
        <v/>
      </c>
      <c r="J38" s="16">
        <f>IF(B38="","",IF(I38&gt;=Panel!$C$6,"Cumplido","Por debajo"))</f>
        <v/>
      </c>
      <c r="K38" s="5" t="n">
        <v>1</v>
      </c>
    </row>
    <row r="39">
      <c r="B39" s="23" t="n">
        <v>46290</v>
      </c>
      <c r="C39" s="24" t="inlineStr">
        <is>
          <t>Inglés</t>
        </is>
      </c>
      <c r="D39" s="5" t="n">
        <v>2</v>
      </c>
      <c r="E39" s="24" t="inlineStr">
        <is>
          <t>Speaking: presentación</t>
        </is>
      </c>
      <c r="F39" s="18">
        <f>IF(D39="","",D39*Panel!$C$5)</f>
        <v/>
      </c>
      <c r="G39" s="16">
        <f>IF(B39="","",MID("LunMarMiéJueVieSábDom",(WEEKDAY(B39,2)-1)*3+1,3))</f>
        <v/>
      </c>
      <c r="H39" s="17">
        <f>IF(B39="","",B39-WEEKDAY(B39,2)+1)</f>
        <v/>
      </c>
      <c r="I39" s="18">
        <f>IF(B39="","",SUMIF($B$8:$B$207,B39,$D$8:$D$207))</f>
        <v/>
      </c>
      <c r="J39" s="16">
        <f>IF(B39="","",IF(I39&gt;=Panel!$C$6,"Cumplido","Por debajo"))</f>
        <v/>
      </c>
      <c r="K39" s="5" t="n">
        <v>0</v>
      </c>
    </row>
    <row r="40">
      <c r="B40" s="23" t="n">
        <v>46290</v>
      </c>
      <c r="C40" s="24" t="inlineStr">
        <is>
          <t>Derecho Constitucional</t>
        </is>
      </c>
      <c r="D40" s="5" t="n">
        <v>1</v>
      </c>
      <c r="E40" s="24" t="inlineStr">
        <is>
          <t>Test del tema 4</t>
        </is>
      </c>
      <c r="F40" s="18">
        <f>IF(D40="","",D40*Panel!$C$5)</f>
        <v/>
      </c>
      <c r="G40" s="16">
        <f>IF(B40="","",MID("LunMarMiéJueVieSábDom",(WEEKDAY(B40,2)-1)*3+1,3))</f>
        <v/>
      </c>
      <c r="H40" s="17">
        <f>IF(B40="","",B40-WEEKDAY(B40,2)+1)</f>
        <v/>
      </c>
      <c r="I40" s="18">
        <f>IF(B40="","",SUMIF($B$8:$B$207,B40,$D$8:$D$207))</f>
        <v/>
      </c>
      <c r="J40" s="16">
        <f>IF(B40="","",IF(I40&gt;=Panel!$C$6,"Cumplido","Por debajo"))</f>
        <v/>
      </c>
      <c r="K40" s="5" t="n">
        <v>0</v>
      </c>
    </row>
    <row r="41">
      <c r="B41" s="23" t="n">
        <v>46291</v>
      </c>
      <c r="C41" s="24" t="inlineStr">
        <is>
          <t>Derecho Constitucional</t>
        </is>
      </c>
      <c r="D41" s="5" t="n">
        <v>4</v>
      </c>
      <c r="E41" s="24" t="inlineStr">
        <is>
          <t>Esquemas de los temas 1-5</t>
        </is>
      </c>
      <c r="F41" s="18">
        <f>IF(D41="","",D41*Panel!$C$5)</f>
        <v/>
      </c>
      <c r="G41" s="16">
        <f>IF(B41="","",MID("LunMarMiéJueVieSábDom",(WEEKDAY(B41,2)-1)*3+1,3))</f>
        <v/>
      </c>
      <c r="H41" s="17">
        <f>IF(B41="","",B41-WEEKDAY(B41,2)+1)</f>
        <v/>
      </c>
      <c r="I41" s="18">
        <f>IF(B41="","",SUMIF($B$8:$B$207,B41,$D$8:$D$207))</f>
        <v/>
      </c>
      <c r="J41" s="16">
        <f>IF(B41="","",IF(I41&gt;=Panel!$C$6,"Cumplido","Por debajo"))</f>
        <v/>
      </c>
      <c r="K41" s="5" t="n">
        <v>1</v>
      </c>
    </row>
    <row r="42">
      <c r="B42" s="23" t="n">
        <v>46291</v>
      </c>
      <c r="C42" s="24" t="inlineStr">
        <is>
          <t>Historia</t>
        </is>
      </c>
      <c r="D42" s="5" t="n">
        <v>3</v>
      </c>
      <c r="E42" s="24" t="inlineStr">
        <is>
          <t>Línea del tiempo</t>
        </is>
      </c>
      <c r="F42" s="18">
        <f>IF(D42="","",D42*Panel!$C$5)</f>
        <v/>
      </c>
      <c r="G42" s="16">
        <f>IF(B42="","",MID("LunMarMiéJueVieSábDom",(WEEKDAY(B42,2)-1)*3+1,3))</f>
        <v/>
      </c>
      <c r="H42" s="17">
        <f>IF(B42="","",B42-WEEKDAY(B42,2)+1)</f>
        <v/>
      </c>
      <c r="I42" s="18">
        <f>IF(B42="","",SUMIF($B$8:$B$207,B42,$D$8:$D$207))</f>
        <v/>
      </c>
      <c r="J42" s="16">
        <f>IF(B42="","",IF(I42&gt;=Panel!$C$6,"Cumplido","Por debajo"))</f>
        <v/>
      </c>
      <c r="K42" s="5" t="n">
        <v>0</v>
      </c>
    </row>
    <row r="43">
      <c r="B43" s="23" t="n">
        <v>46292</v>
      </c>
      <c r="C43" s="24" t="inlineStr">
        <is>
          <t>Matemáticas</t>
        </is>
      </c>
      <c r="D43" s="5" t="n">
        <v>2</v>
      </c>
      <c r="E43" s="24" t="inlineStr">
        <is>
          <t>Dudas pendientes</t>
        </is>
      </c>
      <c r="F43" s="18">
        <f>IF(D43="","",D43*Panel!$C$5)</f>
        <v/>
      </c>
      <c r="G43" s="16">
        <f>IF(B43="","",MID("LunMarMiéJueVieSábDom",(WEEKDAY(B43,2)-1)*3+1,3))</f>
        <v/>
      </c>
      <c r="H43" s="17">
        <f>IF(B43="","",B43-WEEKDAY(B43,2)+1)</f>
        <v/>
      </c>
      <c r="I43" s="18">
        <f>IF(B43="","",SUMIF($B$8:$B$207,B43,$D$8:$D$207))</f>
        <v/>
      </c>
      <c r="J43" s="16">
        <f>IF(B43="","",IF(I43&gt;=Panel!$C$6,"Cumplido","Por debajo"))</f>
        <v/>
      </c>
      <c r="K43" s="5" t="n">
        <v>0</v>
      </c>
    </row>
    <row r="44">
      <c r="B44" s="23" t="n">
        <v>46292</v>
      </c>
      <c r="C44" s="24" t="inlineStr">
        <is>
          <t>Lectura</t>
        </is>
      </c>
      <c r="D44" s="5" t="n">
        <v>1</v>
      </c>
      <c r="E44" s="24" t="inlineStr">
        <is>
          <t>Lectura libre</t>
        </is>
      </c>
      <c r="F44" s="18">
        <f>IF(D44="","",D44*Panel!$C$5)</f>
        <v/>
      </c>
      <c r="G44" s="16">
        <f>IF(B44="","",MID("LunMarMiéJueVieSábDom",(WEEKDAY(B44,2)-1)*3+1,3))</f>
        <v/>
      </c>
      <c r="H44" s="17">
        <f>IF(B44="","",B44-WEEKDAY(B44,2)+1)</f>
        <v/>
      </c>
      <c r="I44" s="18">
        <f>IF(B44="","",SUMIF($B$8:$B$207,B44,$D$8:$D$207))</f>
        <v/>
      </c>
      <c r="J44" s="16">
        <f>IF(B44="","",IF(I44&gt;=Panel!$C$6,"Cumplido","Por debajo"))</f>
        <v/>
      </c>
      <c r="K44" s="5" t="n">
        <v>0</v>
      </c>
    </row>
    <row r="45">
      <c r="B45" s="23" t="n">
        <v>46293</v>
      </c>
      <c r="C45" s="24" t="inlineStr">
        <is>
          <t>Matemáticas</t>
        </is>
      </c>
      <c r="D45" s="5" t="n">
        <v>3</v>
      </c>
      <c r="E45" s="24" t="inlineStr">
        <is>
          <t>Optimización</t>
        </is>
      </c>
      <c r="F45" s="18">
        <f>IF(D45="","",D45*Panel!$C$5)</f>
        <v/>
      </c>
      <c r="G45" s="16">
        <f>IF(B45="","",MID("LunMarMiéJueVieSábDom",(WEEKDAY(B45,2)-1)*3+1,3))</f>
        <v/>
      </c>
      <c r="H45" s="17">
        <f>IF(B45="","",B45-WEEKDAY(B45,2)+1)</f>
        <v/>
      </c>
      <c r="I45" s="18">
        <f>IF(B45="","",SUMIF($B$8:$B$207,B45,$D$8:$D$207))</f>
        <v/>
      </c>
      <c r="J45" s="16">
        <f>IF(B45="","",IF(I45&gt;=Panel!$C$6,"Cumplido","Por debajo"))</f>
        <v/>
      </c>
      <c r="K45" s="5" t="n">
        <v>1</v>
      </c>
    </row>
    <row r="46">
      <c r="B46" s="23" t="n">
        <v>46293</v>
      </c>
      <c r="C46" s="24" t="inlineStr">
        <is>
          <t>Inglés</t>
        </is>
      </c>
      <c r="D46" s="5" t="n">
        <v>2</v>
      </c>
      <c r="E46" s="24" t="inlineStr">
        <is>
          <t>Phrasal verbs</t>
        </is>
      </c>
      <c r="F46" s="18">
        <f>IF(D46="","",D46*Panel!$C$5)</f>
        <v/>
      </c>
      <c r="G46" s="16">
        <f>IF(B46="","",MID("LunMarMiéJueVieSábDom",(WEEKDAY(B46,2)-1)*3+1,3))</f>
        <v/>
      </c>
      <c r="H46" s="17">
        <f>IF(B46="","",B46-WEEKDAY(B46,2)+1)</f>
        <v/>
      </c>
      <c r="I46" s="18">
        <f>IF(B46="","",SUMIF($B$8:$B$207,B46,$D$8:$D$207))</f>
        <v/>
      </c>
      <c r="J46" s="16">
        <f>IF(B46="","",IF(I46&gt;=Panel!$C$6,"Cumplido","Por debajo"))</f>
        <v/>
      </c>
      <c r="K46" s="5" t="n">
        <v>0</v>
      </c>
    </row>
    <row r="47">
      <c r="B47" s="23" t="n">
        <v>46293</v>
      </c>
      <c r="C47" s="24" t="inlineStr">
        <is>
          <t>Programación</t>
        </is>
      </c>
      <c r="D47" s="5" t="n">
        <v>1</v>
      </c>
      <c r="E47" s="24" t="inlineStr">
        <is>
          <t>Repaso de funciones</t>
        </is>
      </c>
      <c r="F47" s="18">
        <f>IF(D47="","",D47*Panel!$C$5)</f>
        <v/>
      </c>
      <c r="G47" s="16">
        <f>IF(B47="","",MID("LunMarMiéJueVieSábDom",(WEEKDAY(B47,2)-1)*3+1,3))</f>
        <v/>
      </c>
      <c r="H47" s="17">
        <f>IF(B47="","",B47-WEEKDAY(B47,2)+1)</f>
        <v/>
      </c>
      <c r="I47" s="18">
        <f>IF(B47="","",SUMIF($B$8:$B$207,B47,$D$8:$D$207))</f>
        <v/>
      </c>
      <c r="J47" s="16">
        <f>IF(B47="","",IF(I47&gt;=Panel!$C$6,"Cumplido","Por debajo"))</f>
        <v/>
      </c>
      <c r="K47" s="5" t="n">
        <v>0</v>
      </c>
    </row>
    <row r="48">
      <c r="B48" s="23" t="n">
        <v>46294</v>
      </c>
      <c r="C48" s="24" t="inlineStr">
        <is>
          <t>Derecho Constitucional</t>
        </is>
      </c>
      <c r="D48" s="5" t="n">
        <v>3</v>
      </c>
      <c r="E48" s="24" t="inlineStr">
        <is>
          <t>Tema 6: Comunidades Autónomas</t>
        </is>
      </c>
      <c r="F48" s="18">
        <f>IF(D48="","",D48*Panel!$C$5)</f>
        <v/>
      </c>
      <c r="G48" s="16">
        <f>IF(B48="","",MID("LunMarMiéJueVieSábDom",(WEEKDAY(B48,2)-1)*3+1,3))</f>
        <v/>
      </c>
      <c r="H48" s="17">
        <f>IF(B48="","",B48-WEEKDAY(B48,2)+1)</f>
        <v/>
      </c>
      <c r="I48" s="18">
        <f>IF(B48="","",SUMIF($B$8:$B$207,B48,$D$8:$D$207))</f>
        <v/>
      </c>
      <c r="J48" s="16">
        <f>IF(B48="","",IF(I48&gt;=Panel!$C$6,"Cumplido","Por debajo"))</f>
        <v/>
      </c>
      <c r="K48" s="5" t="n">
        <v>2</v>
      </c>
    </row>
    <row r="49">
      <c r="B49" s="23" t="n">
        <v>46294</v>
      </c>
      <c r="C49" s="24" t="inlineStr">
        <is>
          <t>Historia</t>
        </is>
      </c>
      <c r="D49" s="5" t="n">
        <v>2</v>
      </c>
      <c r="E49" s="24" t="inlineStr">
        <is>
          <t>Siglo XX: economía</t>
        </is>
      </c>
      <c r="F49" s="18">
        <f>IF(D49="","",D49*Panel!$C$5)</f>
        <v/>
      </c>
      <c r="G49" s="16">
        <f>IF(B49="","",MID("LunMarMiéJueVieSábDom",(WEEKDAY(B49,2)-1)*3+1,3))</f>
        <v/>
      </c>
      <c r="H49" s="17">
        <f>IF(B49="","",B49-WEEKDAY(B49,2)+1)</f>
        <v/>
      </c>
      <c r="I49" s="18">
        <f>IF(B49="","",SUMIF($B$8:$B$207,B49,$D$8:$D$207))</f>
        <v/>
      </c>
      <c r="J49" s="16">
        <f>IF(B49="","",IF(I49&gt;=Panel!$C$6,"Cumplido","Por debajo"))</f>
        <v/>
      </c>
      <c r="K49" s="5" t="n">
        <v>0</v>
      </c>
    </row>
    <row r="50">
      <c r="B50" s="23" t="n">
        <v>46294</v>
      </c>
      <c r="C50" s="24" t="inlineStr">
        <is>
          <t>Inglés</t>
        </is>
      </c>
      <c r="D50" s="5" t="n">
        <v>1</v>
      </c>
      <c r="E50" s="24" t="inlineStr">
        <is>
          <t>Listening B2</t>
        </is>
      </c>
      <c r="F50" s="18">
        <f>IF(D50="","",D50*Panel!$C$5)</f>
        <v/>
      </c>
      <c r="G50" s="16">
        <f>IF(B50="","",MID("LunMarMiéJueVieSábDom",(WEEKDAY(B50,2)-1)*3+1,3))</f>
        <v/>
      </c>
      <c r="H50" s="17">
        <f>IF(B50="","",B50-WEEKDAY(B50,2)+1)</f>
        <v/>
      </c>
      <c r="I50" s="18">
        <f>IF(B50="","",SUMIF($B$8:$B$207,B50,$D$8:$D$207))</f>
        <v/>
      </c>
      <c r="J50" s="16">
        <f>IF(B50="","",IF(I50&gt;=Panel!$C$6,"Cumplido","Por debajo"))</f>
        <v/>
      </c>
      <c r="K50" s="5" t="n">
        <v>0</v>
      </c>
    </row>
    <row r="51">
      <c r="B51" s="23" t="n">
        <v>46295</v>
      </c>
      <c r="C51" s="24" t="inlineStr">
        <is>
          <t>Matemáticas</t>
        </is>
      </c>
      <c r="D51" s="5" t="n">
        <v>2</v>
      </c>
      <c r="E51" s="24" t="inlineStr">
        <is>
          <t>Repaso general</t>
        </is>
      </c>
      <c r="F51" s="18">
        <f>IF(D51="","",D51*Panel!$C$5)</f>
        <v/>
      </c>
      <c r="G51" s="16">
        <f>IF(B51="","",MID("LunMarMiéJueVieSábDom",(WEEKDAY(B51,2)-1)*3+1,3))</f>
        <v/>
      </c>
      <c r="H51" s="17">
        <f>IF(B51="","",B51-WEEKDAY(B51,2)+1)</f>
        <v/>
      </c>
      <c r="I51" s="18">
        <f>IF(B51="","",SUMIF($B$8:$B$207,B51,$D$8:$D$207))</f>
        <v/>
      </c>
      <c r="J51" s="16">
        <f>IF(B51="","",IF(I51&gt;=Panel!$C$6,"Cumplido","Por debajo"))</f>
        <v/>
      </c>
      <c r="K51" s="5" t="n">
        <v>1</v>
      </c>
    </row>
    <row r="52">
      <c r="B52" s="23" t="n">
        <v>46295</v>
      </c>
      <c r="C52" s="24" t="inlineStr">
        <is>
          <t>Derecho Constitucional</t>
        </is>
      </c>
      <c r="D52" s="5" t="n">
        <v>3</v>
      </c>
      <c r="E52" s="24" t="inlineStr">
        <is>
          <t>Test del tema 6</t>
        </is>
      </c>
      <c r="F52" s="18">
        <f>IF(D52="","",D52*Panel!$C$5)</f>
        <v/>
      </c>
      <c r="G52" s="16">
        <f>IF(B52="","",MID("LunMarMiéJueVieSábDom",(WEEKDAY(B52,2)-1)*3+1,3))</f>
        <v/>
      </c>
      <c r="H52" s="17">
        <f>IF(B52="","",B52-WEEKDAY(B52,2)+1)</f>
        <v/>
      </c>
      <c r="I52" s="18">
        <f>IF(B52="","",SUMIF($B$8:$B$207,B52,$D$8:$D$207))</f>
        <v/>
      </c>
      <c r="J52" s="16">
        <f>IF(B52="","",IF(I52&gt;=Panel!$C$6,"Cumplido","Por debajo"))</f>
        <v/>
      </c>
      <c r="K52" s="5" t="n">
        <v>1</v>
      </c>
    </row>
    <row r="53">
      <c r="B53" s="23" t="n">
        <v>46295</v>
      </c>
      <c r="C53" s="24" t="inlineStr">
        <is>
          <t>Lectura</t>
        </is>
      </c>
      <c r="D53" s="5" t="n">
        <v>2</v>
      </c>
      <c r="E53" s="24" t="inlineStr">
        <is>
          <t>Capítulo 6 del manual</t>
        </is>
      </c>
      <c r="F53" s="18">
        <f>IF(D53="","",D53*Panel!$C$5)</f>
        <v/>
      </c>
      <c r="G53" s="16">
        <f>IF(B53="","",MID("LunMarMiéJueVieSábDom",(WEEKDAY(B53,2)-1)*3+1,3))</f>
        <v/>
      </c>
      <c r="H53" s="17">
        <f>IF(B53="","",B53-WEEKDAY(B53,2)+1)</f>
        <v/>
      </c>
      <c r="I53" s="18">
        <f>IF(B53="","",SUMIF($B$8:$B$207,B53,$D$8:$D$207))</f>
        <v/>
      </c>
      <c r="J53" s="16">
        <f>IF(B53="","",IF(I53&gt;=Panel!$C$6,"Cumplido","Por debajo"))</f>
        <v/>
      </c>
      <c r="K53" s="5" t="n">
        <v>0</v>
      </c>
    </row>
    <row r="54">
      <c r="B54" s="23" t="n">
        <v>46296</v>
      </c>
      <c r="C54" s="24" t="inlineStr">
        <is>
          <t>Programación</t>
        </is>
      </c>
      <c r="D54" s="5" t="n">
        <v>3</v>
      </c>
      <c r="E54" s="24" t="inlineStr">
        <is>
          <t>Proyecto: lectura de ficheros</t>
        </is>
      </c>
      <c r="F54" s="18">
        <f>IF(D54="","",D54*Panel!$C$5)</f>
        <v/>
      </c>
      <c r="G54" s="16">
        <f>IF(B54="","",MID("LunMarMiéJueVieSábDom",(WEEKDAY(B54,2)-1)*3+1,3))</f>
        <v/>
      </c>
      <c r="H54" s="17">
        <f>IF(B54="","",B54-WEEKDAY(B54,2)+1)</f>
        <v/>
      </c>
      <c r="I54" s="18">
        <f>IF(B54="","",SUMIF($B$8:$B$207,B54,$D$8:$D$207))</f>
        <v/>
      </c>
      <c r="J54" s="16">
        <f>IF(B54="","",IF(I54&gt;=Panel!$C$6,"Cumplido","Por debajo"))</f>
        <v/>
      </c>
      <c r="K54" s="5" t="n">
        <v>1</v>
      </c>
    </row>
    <row r="55">
      <c r="B55" s="23" t="n">
        <v>46296</v>
      </c>
      <c r="C55" s="24" t="inlineStr">
        <is>
          <t>Matemáticas</t>
        </is>
      </c>
      <c r="D55" s="5" t="n">
        <v>2</v>
      </c>
      <c r="E55" s="24" t="inlineStr">
        <is>
          <t>Problemas tipo examen</t>
        </is>
      </c>
      <c r="F55" s="18">
        <f>IF(D55="","",D55*Panel!$C$5)</f>
        <v/>
      </c>
      <c r="G55" s="16">
        <f>IF(B55="","",MID("LunMarMiéJueVieSábDom",(WEEKDAY(B55,2)-1)*3+1,3))</f>
        <v/>
      </c>
      <c r="H55" s="17">
        <f>IF(B55="","",B55-WEEKDAY(B55,2)+1)</f>
        <v/>
      </c>
      <c r="I55" s="18">
        <f>IF(B55="","",SUMIF($B$8:$B$207,B55,$D$8:$D$207))</f>
        <v/>
      </c>
      <c r="J55" s="16">
        <f>IF(B55="","",IF(I55&gt;=Panel!$C$6,"Cumplido","Por debajo"))</f>
        <v/>
      </c>
      <c r="K55" s="5" t="n">
        <v>0</v>
      </c>
    </row>
    <row r="56">
      <c r="B56" s="23" t="n">
        <v>46296</v>
      </c>
      <c r="C56" s="24" t="inlineStr">
        <is>
          <t>Inglés</t>
        </is>
      </c>
      <c r="D56" s="5" t="n">
        <v>2</v>
      </c>
      <c r="E56" s="24" t="inlineStr">
        <is>
          <t>Writing: ensayo</t>
        </is>
      </c>
      <c r="F56" s="18">
        <f>IF(D56="","",D56*Panel!$C$5)</f>
        <v/>
      </c>
      <c r="G56" s="16">
        <f>IF(B56="","",MID("LunMarMiéJueVieSábDom",(WEEKDAY(B56,2)-1)*3+1,3))</f>
        <v/>
      </c>
      <c r="H56" s="17">
        <f>IF(B56="","",B56-WEEKDAY(B56,2)+1)</f>
        <v/>
      </c>
      <c r="I56" s="18">
        <f>IF(B56="","",SUMIF($B$8:$B$207,B56,$D$8:$D$207))</f>
        <v/>
      </c>
      <c r="J56" s="16">
        <f>IF(B56="","",IF(I56&gt;=Panel!$C$6,"Cumplido","Por debajo"))</f>
        <v/>
      </c>
      <c r="K56" s="5" t="n">
        <v>1</v>
      </c>
    </row>
    <row r="57">
      <c r="B57" s="23" t="n">
        <v>46297</v>
      </c>
      <c r="C57" s="24" t="inlineStr">
        <is>
          <t>Derecho Constitucional</t>
        </is>
      </c>
      <c r="D57" s="5" t="n">
        <v>3</v>
      </c>
      <c r="E57" s="24" t="inlineStr">
        <is>
          <t>Repaso temas 4-6</t>
        </is>
      </c>
      <c r="F57" s="18">
        <f>IF(D57="","",D57*Panel!$C$5)</f>
        <v/>
      </c>
      <c r="G57" s="16">
        <f>IF(B57="","",MID("LunMarMiéJueVieSábDom",(WEEKDAY(B57,2)-1)*3+1,3))</f>
        <v/>
      </c>
      <c r="H57" s="17">
        <f>IF(B57="","",B57-WEEKDAY(B57,2)+1)</f>
        <v/>
      </c>
      <c r="I57" s="18">
        <f>IF(B57="","",SUMIF($B$8:$B$207,B57,$D$8:$D$207))</f>
        <v/>
      </c>
      <c r="J57" s="16">
        <f>IF(B57="","",IF(I57&gt;=Panel!$C$6,"Cumplido","Por debajo"))</f>
        <v/>
      </c>
      <c r="K57" s="5" t="n">
        <v>0</v>
      </c>
    </row>
    <row r="58">
      <c r="B58" s="23" t="n">
        <v>46297</v>
      </c>
      <c r="C58" s="24" t="inlineStr">
        <is>
          <t>Historia</t>
        </is>
      </c>
      <c r="D58" s="5" t="n">
        <v>2</v>
      </c>
      <c r="E58" s="24" t="inlineStr">
        <is>
          <t>Mapa conceptual</t>
        </is>
      </c>
      <c r="F58" s="18">
        <f>IF(D58="","",D58*Panel!$C$5)</f>
        <v/>
      </c>
      <c r="G58" s="16">
        <f>IF(B58="","",MID("LunMarMiéJueVieSábDom",(WEEKDAY(B58,2)-1)*3+1,3))</f>
        <v/>
      </c>
      <c r="H58" s="17">
        <f>IF(B58="","",B58-WEEKDAY(B58,2)+1)</f>
        <v/>
      </c>
      <c r="I58" s="18">
        <f>IF(B58="","",SUMIF($B$8:$B$207,B58,$D$8:$D$207))</f>
        <v/>
      </c>
      <c r="J58" s="16">
        <f>IF(B58="","",IF(I58&gt;=Panel!$C$6,"Cumplido","Por debajo"))</f>
        <v/>
      </c>
      <c r="K58" s="5" t="n">
        <v>0</v>
      </c>
    </row>
    <row r="59">
      <c r="B59" s="23" t="n">
        <v>46297</v>
      </c>
      <c r="C59" s="24" t="inlineStr">
        <is>
          <t>Matemáticas</t>
        </is>
      </c>
      <c r="D59" s="5" t="n">
        <v>1</v>
      </c>
      <c r="E59" s="24" t="inlineStr">
        <is>
          <t>Fórmulas clave</t>
        </is>
      </c>
      <c r="F59" s="18">
        <f>IF(D59="","",D59*Panel!$C$5)</f>
        <v/>
      </c>
      <c r="G59" s="16">
        <f>IF(B59="","",MID("LunMarMiéJueVieSábDom",(WEEKDAY(B59,2)-1)*3+1,3))</f>
        <v/>
      </c>
      <c r="H59" s="17">
        <f>IF(B59="","",B59-WEEKDAY(B59,2)+1)</f>
        <v/>
      </c>
      <c r="I59" s="18">
        <f>IF(B59="","",SUMIF($B$8:$B$207,B59,$D$8:$D$207))</f>
        <v/>
      </c>
      <c r="J59" s="16">
        <f>IF(B59="","",IF(I59&gt;=Panel!$C$6,"Cumplido","Por debajo"))</f>
        <v/>
      </c>
      <c r="K59" s="5" t="n">
        <v>0</v>
      </c>
    </row>
    <row r="60">
      <c r="B60" s="23" t="n"/>
      <c r="C60" s="24" t="n"/>
      <c r="D60" s="5" t="n"/>
      <c r="E60" s="24" t="n"/>
      <c r="F60" s="18">
        <f>IF(D60="","",D60*Panel!$C$5)</f>
        <v/>
      </c>
      <c r="G60" s="16">
        <f>IF(B60="","",MID("LunMarMiéJueVieSábDom",(WEEKDAY(B60,2)-1)*3+1,3))</f>
        <v/>
      </c>
      <c r="H60" s="17">
        <f>IF(B60="","",B60-WEEKDAY(B60,2)+1)</f>
        <v/>
      </c>
      <c r="I60" s="18">
        <f>IF(B60="","",SUMIF($B$8:$B$207,B60,$D$8:$D$207))</f>
        <v/>
      </c>
      <c r="J60" s="16">
        <f>IF(B60="","",IF(I60&gt;=Panel!$C$6,"Cumplido","Por debajo"))</f>
        <v/>
      </c>
      <c r="K60" s="5" t="n"/>
    </row>
    <row r="61">
      <c r="B61" s="23" t="n"/>
      <c r="C61" s="24" t="n"/>
      <c r="D61" s="5" t="n"/>
      <c r="E61" s="24" t="n"/>
      <c r="F61" s="18">
        <f>IF(D61="","",D61*Panel!$C$5)</f>
        <v/>
      </c>
      <c r="G61" s="16">
        <f>IF(B61="","",MID("LunMarMiéJueVieSábDom",(WEEKDAY(B61,2)-1)*3+1,3))</f>
        <v/>
      </c>
      <c r="H61" s="17">
        <f>IF(B61="","",B61-WEEKDAY(B61,2)+1)</f>
        <v/>
      </c>
      <c r="I61" s="18">
        <f>IF(B61="","",SUMIF($B$8:$B$207,B61,$D$8:$D$207))</f>
        <v/>
      </c>
      <c r="J61" s="16">
        <f>IF(B61="","",IF(I61&gt;=Panel!$C$6,"Cumplido","Por debajo"))</f>
        <v/>
      </c>
      <c r="K61" s="5" t="n"/>
    </row>
    <row r="62">
      <c r="B62" s="23" t="n"/>
      <c r="C62" s="24" t="n"/>
      <c r="D62" s="5" t="n"/>
      <c r="E62" s="24" t="n"/>
      <c r="F62" s="18">
        <f>IF(D62="","",D62*Panel!$C$5)</f>
        <v/>
      </c>
      <c r="G62" s="16">
        <f>IF(B62="","",MID("LunMarMiéJueVieSábDom",(WEEKDAY(B62,2)-1)*3+1,3))</f>
        <v/>
      </c>
      <c r="H62" s="17">
        <f>IF(B62="","",B62-WEEKDAY(B62,2)+1)</f>
        <v/>
      </c>
      <c r="I62" s="18">
        <f>IF(B62="","",SUMIF($B$8:$B$207,B62,$D$8:$D$207))</f>
        <v/>
      </c>
      <c r="J62" s="16">
        <f>IF(B62="","",IF(I62&gt;=Panel!$C$6,"Cumplido","Por debajo"))</f>
        <v/>
      </c>
      <c r="K62" s="5" t="n"/>
    </row>
    <row r="63">
      <c r="B63" s="23" t="n"/>
      <c r="C63" s="24" t="n"/>
      <c r="D63" s="5" t="n"/>
      <c r="E63" s="24" t="n"/>
      <c r="F63" s="18">
        <f>IF(D63="","",D63*Panel!$C$5)</f>
        <v/>
      </c>
      <c r="G63" s="16">
        <f>IF(B63="","",MID("LunMarMiéJueVieSábDom",(WEEKDAY(B63,2)-1)*3+1,3))</f>
        <v/>
      </c>
      <c r="H63" s="17">
        <f>IF(B63="","",B63-WEEKDAY(B63,2)+1)</f>
        <v/>
      </c>
      <c r="I63" s="18">
        <f>IF(B63="","",SUMIF($B$8:$B$207,B63,$D$8:$D$207))</f>
        <v/>
      </c>
      <c r="J63" s="16">
        <f>IF(B63="","",IF(I63&gt;=Panel!$C$6,"Cumplido","Por debajo"))</f>
        <v/>
      </c>
      <c r="K63" s="5" t="n"/>
    </row>
    <row r="64">
      <c r="B64" s="23" t="n"/>
      <c r="C64" s="24" t="n"/>
      <c r="D64" s="5" t="n"/>
      <c r="E64" s="24" t="n"/>
      <c r="F64" s="18">
        <f>IF(D64="","",D64*Panel!$C$5)</f>
        <v/>
      </c>
      <c r="G64" s="16">
        <f>IF(B64="","",MID("LunMarMiéJueVieSábDom",(WEEKDAY(B64,2)-1)*3+1,3))</f>
        <v/>
      </c>
      <c r="H64" s="17">
        <f>IF(B64="","",B64-WEEKDAY(B64,2)+1)</f>
        <v/>
      </c>
      <c r="I64" s="18">
        <f>IF(B64="","",SUMIF($B$8:$B$207,B64,$D$8:$D$207))</f>
        <v/>
      </c>
      <c r="J64" s="16">
        <f>IF(B64="","",IF(I64&gt;=Panel!$C$6,"Cumplido","Por debajo"))</f>
        <v/>
      </c>
      <c r="K64" s="5" t="n"/>
    </row>
    <row r="65">
      <c r="B65" s="23" t="n"/>
      <c r="C65" s="24" t="n"/>
      <c r="D65" s="5" t="n"/>
      <c r="E65" s="24" t="n"/>
      <c r="F65" s="18">
        <f>IF(D65="","",D65*Panel!$C$5)</f>
        <v/>
      </c>
      <c r="G65" s="16">
        <f>IF(B65="","",MID("LunMarMiéJueVieSábDom",(WEEKDAY(B65,2)-1)*3+1,3))</f>
        <v/>
      </c>
      <c r="H65" s="17">
        <f>IF(B65="","",B65-WEEKDAY(B65,2)+1)</f>
        <v/>
      </c>
      <c r="I65" s="18">
        <f>IF(B65="","",SUMIF($B$8:$B$207,B65,$D$8:$D$207))</f>
        <v/>
      </c>
      <c r="J65" s="16">
        <f>IF(B65="","",IF(I65&gt;=Panel!$C$6,"Cumplido","Por debajo"))</f>
        <v/>
      </c>
      <c r="K65" s="5" t="n"/>
    </row>
    <row r="66">
      <c r="B66" s="23" t="n"/>
      <c r="C66" s="24" t="n"/>
      <c r="D66" s="5" t="n"/>
      <c r="E66" s="24" t="n"/>
      <c r="F66" s="18">
        <f>IF(D66="","",D66*Panel!$C$5)</f>
        <v/>
      </c>
      <c r="G66" s="16">
        <f>IF(B66="","",MID("LunMarMiéJueVieSábDom",(WEEKDAY(B66,2)-1)*3+1,3))</f>
        <v/>
      </c>
      <c r="H66" s="17">
        <f>IF(B66="","",B66-WEEKDAY(B66,2)+1)</f>
        <v/>
      </c>
      <c r="I66" s="18">
        <f>IF(B66="","",SUMIF($B$8:$B$207,B66,$D$8:$D$207))</f>
        <v/>
      </c>
      <c r="J66" s="16">
        <f>IF(B66="","",IF(I66&gt;=Panel!$C$6,"Cumplido","Por debajo"))</f>
        <v/>
      </c>
      <c r="K66" s="5" t="n"/>
    </row>
    <row r="67">
      <c r="B67" s="23" t="n"/>
      <c r="C67" s="24" t="n"/>
      <c r="D67" s="5" t="n"/>
      <c r="E67" s="24" t="n"/>
      <c r="F67" s="18">
        <f>IF(D67="","",D67*Panel!$C$5)</f>
        <v/>
      </c>
      <c r="G67" s="16">
        <f>IF(B67="","",MID("LunMarMiéJueVieSábDom",(WEEKDAY(B67,2)-1)*3+1,3))</f>
        <v/>
      </c>
      <c r="H67" s="17">
        <f>IF(B67="","",B67-WEEKDAY(B67,2)+1)</f>
        <v/>
      </c>
      <c r="I67" s="18">
        <f>IF(B67="","",SUMIF($B$8:$B$207,B67,$D$8:$D$207))</f>
        <v/>
      </c>
      <c r="J67" s="16">
        <f>IF(B67="","",IF(I67&gt;=Panel!$C$6,"Cumplido","Por debajo"))</f>
        <v/>
      </c>
      <c r="K67" s="5" t="n"/>
    </row>
    <row r="68">
      <c r="B68" s="23" t="n"/>
      <c r="C68" s="24" t="n"/>
      <c r="D68" s="5" t="n"/>
      <c r="E68" s="24" t="n"/>
      <c r="F68" s="18">
        <f>IF(D68="","",D68*Panel!$C$5)</f>
        <v/>
      </c>
      <c r="G68" s="16">
        <f>IF(B68="","",MID("LunMarMiéJueVieSábDom",(WEEKDAY(B68,2)-1)*3+1,3))</f>
        <v/>
      </c>
      <c r="H68" s="17">
        <f>IF(B68="","",B68-WEEKDAY(B68,2)+1)</f>
        <v/>
      </c>
      <c r="I68" s="18">
        <f>IF(B68="","",SUMIF($B$8:$B$207,B68,$D$8:$D$207))</f>
        <v/>
      </c>
      <c r="J68" s="16">
        <f>IF(B68="","",IF(I68&gt;=Panel!$C$6,"Cumplido","Por debajo"))</f>
        <v/>
      </c>
      <c r="K68" s="5" t="n"/>
    </row>
    <row r="69">
      <c r="B69" s="23" t="n"/>
      <c r="C69" s="24" t="n"/>
      <c r="D69" s="5" t="n"/>
      <c r="E69" s="24" t="n"/>
      <c r="F69" s="18">
        <f>IF(D69="","",D69*Panel!$C$5)</f>
        <v/>
      </c>
      <c r="G69" s="16">
        <f>IF(B69="","",MID("LunMarMiéJueVieSábDom",(WEEKDAY(B69,2)-1)*3+1,3))</f>
        <v/>
      </c>
      <c r="H69" s="17">
        <f>IF(B69="","",B69-WEEKDAY(B69,2)+1)</f>
        <v/>
      </c>
      <c r="I69" s="18">
        <f>IF(B69="","",SUMIF($B$8:$B$207,B69,$D$8:$D$207))</f>
        <v/>
      </c>
      <c r="J69" s="16">
        <f>IF(B69="","",IF(I69&gt;=Panel!$C$6,"Cumplido","Por debajo"))</f>
        <v/>
      </c>
      <c r="K69" s="5" t="n"/>
    </row>
    <row r="70">
      <c r="B70" s="23" t="n"/>
      <c r="C70" s="24" t="n"/>
      <c r="D70" s="5" t="n"/>
      <c r="E70" s="24" t="n"/>
      <c r="F70" s="18">
        <f>IF(D70="","",D70*Panel!$C$5)</f>
        <v/>
      </c>
      <c r="G70" s="16">
        <f>IF(B70="","",MID("LunMarMiéJueVieSábDom",(WEEKDAY(B70,2)-1)*3+1,3))</f>
        <v/>
      </c>
      <c r="H70" s="17">
        <f>IF(B70="","",B70-WEEKDAY(B70,2)+1)</f>
        <v/>
      </c>
      <c r="I70" s="18">
        <f>IF(B70="","",SUMIF($B$8:$B$207,B70,$D$8:$D$207))</f>
        <v/>
      </c>
      <c r="J70" s="16">
        <f>IF(B70="","",IF(I70&gt;=Panel!$C$6,"Cumplido","Por debajo"))</f>
        <v/>
      </c>
      <c r="K70" s="5" t="n"/>
    </row>
    <row r="71">
      <c r="B71" s="23" t="n"/>
      <c r="C71" s="24" t="n"/>
      <c r="D71" s="5" t="n"/>
      <c r="E71" s="24" t="n"/>
      <c r="F71" s="18">
        <f>IF(D71="","",D71*Panel!$C$5)</f>
        <v/>
      </c>
      <c r="G71" s="16">
        <f>IF(B71="","",MID("LunMarMiéJueVieSábDom",(WEEKDAY(B71,2)-1)*3+1,3))</f>
        <v/>
      </c>
      <c r="H71" s="17">
        <f>IF(B71="","",B71-WEEKDAY(B71,2)+1)</f>
        <v/>
      </c>
      <c r="I71" s="18">
        <f>IF(B71="","",SUMIF($B$8:$B$207,B71,$D$8:$D$207))</f>
        <v/>
      </c>
      <c r="J71" s="16">
        <f>IF(B71="","",IF(I71&gt;=Panel!$C$6,"Cumplido","Por debajo"))</f>
        <v/>
      </c>
      <c r="K71" s="5" t="n"/>
    </row>
    <row r="72">
      <c r="B72" s="23" t="n"/>
      <c r="C72" s="24" t="n"/>
      <c r="D72" s="5" t="n"/>
      <c r="E72" s="24" t="n"/>
      <c r="F72" s="18">
        <f>IF(D72="","",D72*Panel!$C$5)</f>
        <v/>
      </c>
      <c r="G72" s="16">
        <f>IF(B72="","",MID("LunMarMiéJueVieSábDom",(WEEKDAY(B72,2)-1)*3+1,3))</f>
        <v/>
      </c>
      <c r="H72" s="17">
        <f>IF(B72="","",B72-WEEKDAY(B72,2)+1)</f>
        <v/>
      </c>
      <c r="I72" s="18">
        <f>IF(B72="","",SUMIF($B$8:$B$207,B72,$D$8:$D$207))</f>
        <v/>
      </c>
      <c r="J72" s="16">
        <f>IF(B72="","",IF(I72&gt;=Panel!$C$6,"Cumplido","Por debajo"))</f>
        <v/>
      </c>
      <c r="K72" s="5" t="n"/>
    </row>
    <row r="73">
      <c r="B73" s="23" t="n"/>
      <c r="C73" s="24" t="n"/>
      <c r="D73" s="5" t="n"/>
      <c r="E73" s="24" t="n"/>
      <c r="F73" s="18">
        <f>IF(D73="","",D73*Panel!$C$5)</f>
        <v/>
      </c>
      <c r="G73" s="16">
        <f>IF(B73="","",MID("LunMarMiéJueVieSábDom",(WEEKDAY(B73,2)-1)*3+1,3))</f>
        <v/>
      </c>
      <c r="H73" s="17">
        <f>IF(B73="","",B73-WEEKDAY(B73,2)+1)</f>
        <v/>
      </c>
      <c r="I73" s="18">
        <f>IF(B73="","",SUMIF($B$8:$B$207,B73,$D$8:$D$207))</f>
        <v/>
      </c>
      <c r="J73" s="16">
        <f>IF(B73="","",IF(I73&gt;=Panel!$C$6,"Cumplido","Por debajo"))</f>
        <v/>
      </c>
      <c r="K73" s="5" t="n"/>
    </row>
    <row r="74">
      <c r="B74" s="23" t="n"/>
      <c r="C74" s="24" t="n"/>
      <c r="D74" s="5" t="n"/>
      <c r="E74" s="24" t="n"/>
      <c r="F74" s="18">
        <f>IF(D74="","",D74*Panel!$C$5)</f>
        <v/>
      </c>
      <c r="G74" s="16">
        <f>IF(B74="","",MID("LunMarMiéJueVieSábDom",(WEEKDAY(B74,2)-1)*3+1,3))</f>
        <v/>
      </c>
      <c r="H74" s="17">
        <f>IF(B74="","",B74-WEEKDAY(B74,2)+1)</f>
        <v/>
      </c>
      <c r="I74" s="18">
        <f>IF(B74="","",SUMIF($B$8:$B$207,B74,$D$8:$D$207))</f>
        <v/>
      </c>
      <c r="J74" s="16">
        <f>IF(B74="","",IF(I74&gt;=Panel!$C$6,"Cumplido","Por debajo"))</f>
        <v/>
      </c>
      <c r="K74" s="5" t="n"/>
    </row>
    <row r="75">
      <c r="B75" s="23" t="n"/>
      <c r="C75" s="24" t="n"/>
      <c r="D75" s="5" t="n"/>
      <c r="E75" s="24" t="n"/>
      <c r="F75" s="18">
        <f>IF(D75="","",D75*Panel!$C$5)</f>
        <v/>
      </c>
      <c r="G75" s="16">
        <f>IF(B75="","",MID("LunMarMiéJueVieSábDom",(WEEKDAY(B75,2)-1)*3+1,3))</f>
        <v/>
      </c>
      <c r="H75" s="17">
        <f>IF(B75="","",B75-WEEKDAY(B75,2)+1)</f>
        <v/>
      </c>
      <c r="I75" s="18">
        <f>IF(B75="","",SUMIF($B$8:$B$207,B75,$D$8:$D$207))</f>
        <v/>
      </c>
      <c r="J75" s="16">
        <f>IF(B75="","",IF(I75&gt;=Panel!$C$6,"Cumplido","Por debajo"))</f>
        <v/>
      </c>
      <c r="K75" s="5" t="n"/>
    </row>
    <row r="76">
      <c r="B76" s="23" t="n"/>
      <c r="C76" s="24" t="n"/>
      <c r="D76" s="5" t="n"/>
      <c r="E76" s="24" t="n"/>
      <c r="F76" s="18">
        <f>IF(D76="","",D76*Panel!$C$5)</f>
        <v/>
      </c>
      <c r="G76" s="16">
        <f>IF(B76="","",MID("LunMarMiéJueVieSábDom",(WEEKDAY(B76,2)-1)*3+1,3))</f>
        <v/>
      </c>
      <c r="H76" s="17">
        <f>IF(B76="","",B76-WEEKDAY(B76,2)+1)</f>
        <v/>
      </c>
      <c r="I76" s="18">
        <f>IF(B76="","",SUMIF($B$8:$B$207,B76,$D$8:$D$207))</f>
        <v/>
      </c>
      <c r="J76" s="16">
        <f>IF(B76="","",IF(I76&gt;=Panel!$C$6,"Cumplido","Por debajo"))</f>
        <v/>
      </c>
      <c r="K76" s="5" t="n"/>
    </row>
    <row r="77">
      <c r="B77" s="23" t="n"/>
      <c r="C77" s="24" t="n"/>
      <c r="D77" s="5" t="n"/>
      <c r="E77" s="24" t="n"/>
      <c r="F77" s="18">
        <f>IF(D77="","",D77*Panel!$C$5)</f>
        <v/>
      </c>
      <c r="G77" s="16">
        <f>IF(B77="","",MID("LunMarMiéJueVieSábDom",(WEEKDAY(B77,2)-1)*3+1,3))</f>
        <v/>
      </c>
      <c r="H77" s="17">
        <f>IF(B77="","",B77-WEEKDAY(B77,2)+1)</f>
        <v/>
      </c>
      <c r="I77" s="18">
        <f>IF(B77="","",SUMIF($B$8:$B$207,B77,$D$8:$D$207))</f>
        <v/>
      </c>
      <c r="J77" s="16">
        <f>IF(B77="","",IF(I77&gt;=Panel!$C$6,"Cumplido","Por debajo"))</f>
        <v/>
      </c>
      <c r="K77" s="5" t="n"/>
    </row>
    <row r="78">
      <c r="B78" s="23" t="n"/>
      <c r="C78" s="24" t="n"/>
      <c r="D78" s="5" t="n"/>
      <c r="E78" s="24" t="n"/>
      <c r="F78" s="18">
        <f>IF(D78="","",D78*Panel!$C$5)</f>
        <v/>
      </c>
      <c r="G78" s="16">
        <f>IF(B78="","",MID("LunMarMiéJueVieSábDom",(WEEKDAY(B78,2)-1)*3+1,3))</f>
        <v/>
      </c>
      <c r="H78" s="17">
        <f>IF(B78="","",B78-WEEKDAY(B78,2)+1)</f>
        <v/>
      </c>
      <c r="I78" s="18">
        <f>IF(B78="","",SUMIF($B$8:$B$207,B78,$D$8:$D$207))</f>
        <v/>
      </c>
      <c r="J78" s="16">
        <f>IF(B78="","",IF(I78&gt;=Panel!$C$6,"Cumplido","Por debajo"))</f>
        <v/>
      </c>
      <c r="K78" s="5" t="n"/>
    </row>
    <row r="79">
      <c r="B79" s="23" t="n"/>
      <c r="C79" s="24" t="n"/>
      <c r="D79" s="5" t="n"/>
      <c r="E79" s="24" t="n"/>
      <c r="F79" s="18">
        <f>IF(D79="","",D79*Panel!$C$5)</f>
        <v/>
      </c>
      <c r="G79" s="16">
        <f>IF(B79="","",MID("LunMarMiéJueVieSábDom",(WEEKDAY(B79,2)-1)*3+1,3))</f>
        <v/>
      </c>
      <c r="H79" s="17">
        <f>IF(B79="","",B79-WEEKDAY(B79,2)+1)</f>
        <v/>
      </c>
      <c r="I79" s="18">
        <f>IF(B79="","",SUMIF($B$8:$B$207,B79,$D$8:$D$207))</f>
        <v/>
      </c>
      <c r="J79" s="16">
        <f>IF(B79="","",IF(I79&gt;=Panel!$C$6,"Cumplido","Por debajo"))</f>
        <v/>
      </c>
      <c r="K79" s="5" t="n"/>
    </row>
    <row r="80">
      <c r="B80" s="23" t="n"/>
      <c r="C80" s="24" t="n"/>
      <c r="D80" s="5" t="n"/>
      <c r="E80" s="24" t="n"/>
      <c r="F80" s="18">
        <f>IF(D80="","",D80*Panel!$C$5)</f>
        <v/>
      </c>
      <c r="G80" s="16">
        <f>IF(B80="","",MID("LunMarMiéJueVieSábDom",(WEEKDAY(B80,2)-1)*3+1,3))</f>
        <v/>
      </c>
      <c r="H80" s="17">
        <f>IF(B80="","",B80-WEEKDAY(B80,2)+1)</f>
        <v/>
      </c>
      <c r="I80" s="18">
        <f>IF(B80="","",SUMIF($B$8:$B$207,B80,$D$8:$D$207))</f>
        <v/>
      </c>
      <c r="J80" s="16">
        <f>IF(B80="","",IF(I80&gt;=Panel!$C$6,"Cumplido","Por debajo"))</f>
        <v/>
      </c>
      <c r="K80" s="5" t="n"/>
    </row>
    <row r="81">
      <c r="B81" s="23" t="n"/>
      <c r="C81" s="24" t="n"/>
      <c r="D81" s="5" t="n"/>
      <c r="E81" s="24" t="n"/>
      <c r="F81" s="18">
        <f>IF(D81="","",D81*Panel!$C$5)</f>
        <v/>
      </c>
      <c r="G81" s="16">
        <f>IF(B81="","",MID("LunMarMiéJueVieSábDom",(WEEKDAY(B81,2)-1)*3+1,3))</f>
        <v/>
      </c>
      <c r="H81" s="17">
        <f>IF(B81="","",B81-WEEKDAY(B81,2)+1)</f>
        <v/>
      </c>
      <c r="I81" s="18">
        <f>IF(B81="","",SUMIF($B$8:$B$207,B81,$D$8:$D$207))</f>
        <v/>
      </c>
      <c r="J81" s="16">
        <f>IF(B81="","",IF(I81&gt;=Panel!$C$6,"Cumplido","Por debajo"))</f>
        <v/>
      </c>
      <c r="K81" s="5" t="n"/>
    </row>
    <row r="82">
      <c r="B82" s="23" t="n"/>
      <c r="C82" s="24" t="n"/>
      <c r="D82" s="5" t="n"/>
      <c r="E82" s="24" t="n"/>
      <c r="F82" s="18">
        <f>IF(D82="","",D82*Panel!$C$5)</f>
        <v/>
      </c>
      <c r="G82" s="16">
        <f>IF(B82="","",MID("LunMarMiéJueVieSábDom",(WEEKDAY(B82,2)-1)*3+1,3))</f>
        <v/>
      </c>
      <c r="H82" s="17">
        <f>IF(B82="","",B82-WEEKDAY(B82,2)+1)</f>
        <v/>
      </c>
      <c r="I82" s="18">
        <f>IF(B82="","",SUMIF($B$8:$B$207,B82,$D$8:$D$207))</f>
        <v/>
      </c>
      <c r="J82" s="16">
        <f>IF(B82="","",IF(I82&gt;=Panel!$C$6,"Cumplido","Por debajo"))</f>
        <v/>
      </c>
      <c r="K82" s="5" t="n"/>
    </row>
    <row r="83">
      <c r="B83" s="23" t="n"/>
      <c r="C83" s="24" t="n"/>
      <c r="D83" s="5" t="n"/>
      <c r="E83" s="24" t="n"/>
      <c r="F83" s="18">
        <f>IF(D83="","",D83*Panel!$C$5)</f>
        <v/>
      </c>
      <c r="G83" s="16">
        <f>IF(B83="","",MID("LunMarMiéJueVieSábDom",(WEEKDAY(B83,2)-1)*3+1,3))</f>
        <v/>
      </c>
      <c r="H83" s="17">
        <f>IF(B83="","",B83-WEEKDAY(B83,2)+1)</f>
        <v/>
      </c>
      <c r="I83" s="18">
        <f>IF(B83="","",SUMIF($B$8:$B$207,B83,$D$8:$D$207))</f>
        <v/>
      </c>
      <c r="J83" s="16">
        <f>IF(B83="","",IF(I83&gt;=Panel!$C$6,"Cumplido","Por debajo"))</f>
        <v/>
      </c>
      <c r="K83" s="5" t="n"/>
    </row>
    <row r="84">
      <c r="B84" s="23" t="n"/>
      <c r="C84" s="24" t="n"/>
      <c r="D84" s="5" t="n"/>
      <c r="E84" s="24" t="n"/>
      <c r="F84" s="18">
        <f>IF(D84="","",D84*Panel!$C$5)</f>
        <v/>
      </c>
      <c r="G84" s="16">
        <f>IF(B84="","",MID("LunMarMiéJueVieSábDom",(WEEKDAY(B84,2)-1)*3+1,3))</f>
        <v/>
      </c>
      <c r="H84" s="17">
        <f>IF(B84="","",B84-WEEKDAY(B84,2)+1)</f>
        <v/>
      </c>
      <c r="I84" s="18">
        <f>IF(B84="","",SUMIF($B$8:$B$207,B84,$D$8:$D$207))</f>
        <v/>
      </c>
      <c r="J84" s="16">
        <f>IF(B84="","",IF(I84&gt;=Panel!$C$6,"Cumplido","Por debajo"))</f>
        <v/>
      </c>
      <c r="K84" s="5" t="n"/>
    </row>
    <row r="85">
      <c r="B85" s="23" t="n"/>
      <c r="C85" s="24" t="n"/>
      <c r="D85" s="5" t="n"/>
      <c r="E85" s="24" t="n"/>
      <c r="F85" s="18">
        <f>IF(D85="","",D85*Panel!$C$5)</f>
        <v/>
      </c>
      <c r="G85" s="16">
        <f>IF(B85="","",MID("LunMarMiéJueVieSábDom",(WEEKDAY(B85,2)-1)*3+1,3))</f>
        <v/>
      </c>
      <c r="H85" s="17">
        <f>IF(B85="","",B85-WEEKDAY(B85,2)+1)</f>
        <v/>
      </c>
      <c r="I85" s="18">
        <f>IF(B85="","",SUMIF($B$8:$B$207,B85,$D$8:$D$207))</f>
        <v/>
      </c>
      <c r="J85" s="16">
        <f>IF(B85="","",IF(I85&gt;=Panel!$C$6,"Cumplido","Por debajo"))</f>
        <v/>
      </c>
      <c r="K85" s="5" t="n"/>
    </row>
    <row r="86">
      <c r="B86" s="23" t="n"/>
      <c r="C86" s="24" t="n"/>
      <c r="D86" s="5" t="n"/>
      <c r="E86" s="24" t="n"/>
      <c r="F86" s="18">
        <f>IF(D86="","",D86*Panel!$C$5)</f>
        <v/>
      </c>
      <c r="G86" s="16">
        <f>IF(B86="","",MID("LunMarMiéJueVieSábDom",(WEEKDAY(B86,2)-1)*3+1,3))</f>
        <v/>
      </c>
      <c r="H86" s="17">
        <f>IF(B86="","",B86-WEEKDAY(B86,2)+1)</f>
        <v/>
      </c>
      <c r="I86" s="18">
        <f>IF(B86="","",SUMIF($B$8:$B$207,B86,$D$8:$D$207))</f>
        <v/>
      </c>
      <c r="J86" s="16">
        <f>IF(B86="","",IF(I86&gt;=Panel!$C$6,"Cumplido","Por debajo"))</f>
        <v/>
      </c>
      <c r="K86" s="5" t="n"/>
    </row>
    <row r="87">
      <c r="B87" s="23" t="n"/>
      <c r="C87" s="24" t="n"/>
      <c r="D87" s="5" t="n"/>
      <c r="E87" s="24" t="n"/>
      <c r="F87" s="18">
        <f>IF(D87="","",D87*Panel!$C$5)</f>
        <v/>
      </c>
      <c r="G87" s="16">
        <f>IF(B87="","",MID("LunMarMiéJueVieSábDom",(WEEKDAY(B87,2)-1)*3+1,3))</f>
        <v/>
      </c>
      <c r="H87" s="17">
        <f>IF(B87="","",B87-WEEKDAY(B87,2)+1)</f>
        <v/>
      </c>
      <c r="I87" s="18">
        <f>IF(B87="","",SUMIF($B$8:$B$207,B87,$D$8:$D$207))</f>
        <v/>
      </c>
      <c r="J87" s="16">
        <f>IF(B87="","",IF(I87&gt;=Panel!$C$6,"Cumplido","Por debajo"))</f>
        <v/>
      </c>
      <c r="K87" s="5" t="n"/>
    </row>
    <row r="88">
      <c r="B88" s="23" t="n"/>
      <c r="C88" s="24" t="n"/>
      <c r="D88" s="5" t="n"/>
      <c r="E88" s="24" t="n"/>
      <c r="F88" s="18">
        <f>IF(D88="","",D88*Panel!$C$5)</f>
        <v/>
      </c>
      <c r="G88" s="16">
        <f>IF(B88="","",MID("LunMarMiéJueVieSábDom",(WEEKDAY(B88,2)-1)*3+1,3))</f>
        <v/>
      </c>
      <c r="H88" s="17">
        <f>IF(B88="","",B88-WEEKDAY(B88,2)+1)</f>
        <v/>
      </c>
      <c r="I88" s="18">
        <f>IF(B88="","",SUMIF($B$8:$B$207,B88,$D$8:$D$207))</f>
        <v/>
      </c>
      <c r="J88" s="16">
        <f>IF(B88="","",IF(I88&gt;=Panel!$C$6,"Cumplido","Por debajo"))</f>
        <v/>
      </c>
      <c r="K88" s="5" t="n"/>
    </row>
    <row r="89">
      <c r="B89" s="23" t="n"/>
      <c r="C89" s="24" t="n"/>
      <c r="D89" s="5" t="n"/>
      <c r="E89" s="24" t="n"/>
      <c r="F89" s="18">
        <f>IF(D89="","",D89*Panel!$C$5)</f>
        <v/>
      </c>
      <c r="G89" s="16">
        <f>IF(B89="","",MID("LunMarMiéJueVieSábDom",(WEEKDAY(B89,2)-1)*3+1,3))</f>
        <v/>
      </c>
      <c r="H89" s="17">
        <f>IF(B89="","",B89-WEEKDAY(B89,2)+1)</f>
        <v/>
      </c>
      <c r="I89" s="18">
        <f>IF(B89="","",SUMIF($B$8:$B$207,B89,$D$8:$D$207))</f>
        <v/>
      </c>
      <c r="J89" s="16">
        <f>IF(B89="","",IF(I89&gt;=Panel!$C$6,"Cumplido","Por debajo"))</f>
        <v/>
      </c>
      <c r="K89" s="5" t="n"/>
    </row>
    <row r="90">
      <c r="B90" s="23" t="n"/>
      <c r="C90" s="24" t="n"/>
      <c r="D90" s="5" t="n"/>
      <c r="E90" s="24" t="n"/>
      <c r="F90" s="18">
        <f>IF(D90="","",D90*Panel!$C$5)</f>
        <v/>
      </c>
      <c r="G90" s="16">
        <f>IF(B90="","",MID("LunMarMiéJueVieSábDom",(WEEKDAY(B90,2)-1)*3+1,3))</f>
        <v/>
      </c>
      <c r="H90" s="17">
        <f>IF(B90="","",B90-WEEKDAY(B90,2)+1)</f>
        <v/>
      </c>
      <c r="I90" s="18">
        <f>IF(B90="","",SUMIF($B$8:$B$207,B90,$D$8:$D$207))</f>
        <v/>
      </c>
      <c r="J90" s="16">
        <f>IF(B90="","",IF(I90&gt;=Panel!$C$6,"Cumplido","Por debajo"))</f>
        <v/>
      </c>
      <c r="K90" s="5" t="n"/>
    </row>
    <row r="91">
      <c r="B91" s="23" t="n"/>
      <c r="C91" s="24" t="n"/>
      <c r="D91" s="5" t="n"/>
      <c r="E91" s="24" t="n"/>
      <c r="F91" s="18">
        <f>IF(D91="","",D91*Panel!$C$5)</f>
        <v/>
      </c>
      <c r="G91" s="16">
        <f>IF(B91="","",MID("LunMarMiéJueVieSábDom",(WEEKDAY(B91,2)-1)*3+1,3))</f>
        <v/>
      </c>
      <c r="H91" s="17">
        <f>IF(B91="","",B91-WEEKDAY(B91,2)+1)</f>
        <v/>
      </c>
      <c r="I91" s="18">
        <f>IF(B91="","",SUMIF($B$8:$B$207,B91,$D$8:$D$207))</f>
        <v/>
      </c>
      <c r="J91" s="16">
        <f>IF(B91="","",IF(I91&gt;=Panel!$C$6,"Cumplido","Por debajo"))</f>
        <v/>
      </c>
      <c r="K91" s="5" t="n"/>
    </row>
    <row r="92">
      <c r="B92" s="23" t="n"/>
      <c r="C92" s="24" t="n"/>
      <c r="D92" s="5" t="n"/>
      <c r="E92" s="24" t="n"/>
      <c r="F92" s="18">
        <f>IF(D92="","",D92*Panel!$C$5)</f>
        <v/>
      </c>
      <c r="G92" s="16">
        <f>IF(B92="","",MID("LunMarMiéJueVieSábDom",(WEEKDAY(B92,2)-1)*3+1,3))</f>
        <v/>
      </c>
      <c r="H92" s="17">
        <f>IF(B92="","",B92-WEEKDAY(B92,2)+1)</f>
        <v/>
      </c>
      <c r="I92" s="18">
        <f>IF(B92="","",SUMIF($B$8:$B$207,B92,$D$8:$D$207))</f>
        <v/>
      </c>
      <c r="J92" s="16">
        <f>IF(B92="","",IF(I92&gt;=Panel!$C$6,"Cumplido","Por debajo"))</f>
        <v/>
      </c>
      <c r="K92" s="5" t="n"/>
    </row>
    <row r="93">
      <c r="B93" s="23" t="n"/>
      <c r="C93" s="24" t="n"/>
      <c r="D93" s="5" t="n"/>
      <c r="E93" s="24" t="n"/>
      <c r="F93" s="18">
        <f>IF(D93="","",D93*Panel!$C$5)</f>
        <v/>
      </c>
      <c r="G93" s="16">
        <f>IF(B93="","",MID("LunMarMiéJueVieSábDom",(WEEKDAY(B93,2)-1)*3+1,3))</f>
        <v/>
      </c>
      <c r="H93" s="17">
        <f>IF(B93="","",B93-WEEKDAY(B93,2)+1)</f>
        <v/>
      </c>
      <c r="I93" s="18">
        <f>IF(B93="","",SUMIF($B$8:$B$207,B93,$D$8:$D$207))</f>
        <v/>
      </c>
      <c r="J93" s="16">
        <f>IF(B93="","",IF(I93&gt;=Panel!$C$6,"Cumplido","Por debajo"))</f>
        <v/>
      </c>
      <c r="K93" s="5" t="n"/>
    </row>
    <row r="94">
      <c r="B94" s="23" t="n"/>
      <c r="C94" s="24" t="n"/>
      <c r="D94" s="5" t="n"/>
      <c r="E94" s="24" t="n"/>
      <c r="F94" s="18">
        <f>IF(D94="","",D94*Panel!$C$5)</f>
        <v/>
      </c>
      <c r="G94" s="16">
        <f>IF(B94="","",MID("LunMarMiéJueVieSábDom",(WEEKDAY(B94,2)-1)*3+1,3))</f>
        <v/>
      </c>
      <c r="H94" s="17">
        <f>IF(B94="","",B94-WEEKDAY(B94,2)+1)</f>
        <v/>
      </c>
      <c r="I94" s="18">
        <f>IF(B94="","",SUMIF($B$8:$B$207,B94,$D$8:$D$207))</f>
        <v/>
      </c>
      <c r="J94" s="16">
        <f>IF(B94="","",IF(I94&gt;=Panel!$C$6,"Cumplido","Por debajo"))</f>
        <v/>
      </c>
      <c r="K94" s="5" t="n"/>
    </row>
    <row r="95">
      <c r="B95" s="23" t="n"/>
      <c r="C95" s="24" t="n"/>
      <c r="D95" s="5" t="n"/>
      <c r="E95" s="24" t="n"/>
      <c r="F95" s="18">
        <f>IF(D95="","",D95*Panel!$C$5)</f>
        <v/>
      </c>
      <c r="G95" s="16">
        <f>IF(B95="","",MID("LunMarMiéJueVieSábDom",(WEEKDAY(B95,2)-1)*3+1,3))</f>
        <v/>
      </c>
      <c r="H95" s="17">
        <f>IF(B95="","",B95-WEEKDAY(B95,2)+1)</f>
        <v/>
      </c>
      <c r="I95" s="18">
        <f>IF(B95="","",SUMIF($B$8:$B$207,B95,$D$8:$D$207))</f>
        <v/>
      </c>
      <c r="J95" s="16">
        <f>IF(B95="","",IF(I95&gt;=Panel!$C$6,"Cumplido","Por debajo"))</f>
        <v/>
      </c>
      <c r="K95" s="5" t="n"/>
    </row>
    <row r="96">
      <c r="B96" s="23" t="n"/>
      <c r="C96" s="24" t="n"/>
      <c r="D96" s="5" t="n"/>
      <c r="E96" s="24" t="n"/>
      <c r="F96" s="18">
        <f>IF(D96="","",D96*Panel!$C$5)</f>
        <v/>
      </c>
      <c r="G96" s="16">
        <f>IF(B96="","",MID("LunMarMiéJueVieSábDom",(WEEKDAY(B96,2)-1)*3+1,3))</f>
        <v/>
      </c>
      <c r="H96" s="17">
        <f>IF(B96="","",B96-WEEKDAY(B96,2)+1)</f>
        <v/>
      </c>
      <c r="I96" s="18">
        <f>IF(B96="","",SUMIF($B$8:$B$207,B96,$D$8:$D$207))</f>
        <v/>
      </c>
      <c r="J96" s="16">
        <f>IF(B96="","",IF(I96&gt;=Panel!$C$6,"Cumplido","Por debajo"))</f>
        <v/>
      </c>
      <c r="K96" s="5" t="n"/>
    </row>
    <row r="97">
      <c r="B97" s="23" t="n"/>
      <c r="C97" s="24" t="n"/>
      <c r="D97" s="5" t="n"/>
      <c r="E97" s="24" t="n"/>
      <c r="F97" s="18">
        <f>IF(D97="","",D97*Panel!$C$5)</f>
        <v/>
      </c>
      <c r="G97" s="16">
        <f>IF(B97="","",MID("LunMarMiéJueVieSábDom",(WEEKDAY(B97,2)-1)*3+1,3))</f>
        <v/>
      </c>
      <c r="H97" s="17">
        <f>IF(B97="","",B97-WEEKDAY(B97,2)+1)</f>
        <v/>
      </c>
      <c r="I97" s="18">
        <f>IF(B97="","",SUMIF($B$8:$B$207,B97,$D$8:$D$207))</f>
        <v/>
      </c>
      <c r="J97" s="16">
        <f>IF(B97="","",IF(I97&gt;=Panel!$C$6,"Cumplido","Por debajo"))</f>
        <v/>
      </c>
      <c r="K97" s="5" t="n"/>
    </row>
    <row r="98">
      <c r="B98" s="23" t="n"/>
      <c r="C98" s="24" t="n"/>
      <c r="D98" s="5" t="n"/>
      <c r="E98" s="24" t="n"/>
      <c r="F98" s="18">
        <f>IF(D98="","",D98*Panel!$C$5)</f>
        <v/>
      </c>
      <c r="G98" s="16">
        <f>IF(B98="","",MID("LunMarMiéJueVieSábDom",(WEEKDAY(B98,2)-1)*3+1,3))</f>
        <v/>
      </c>
      <c r="H98" s="17">
        <f>IF(B98="","",B98-WEEKDAY(B98,2)+1)</f>
        <v/>
      </c>
      <c r="I98" s="18">
        <f>IF(B98="","",SUMIF($B$8:$B$207,B98,$D$8:$D$207))</f>
        <v/>
      </c>
      <c r="J98" s="16">
        <f>IF(B98="","",IF(I98&gt;=Panel!$C$6,"Cumplido","Por debajo"))</f>
        <v/>
      </c>
      <c r="K98" s="5" t="n"/>
    </row>
    <row r="99">
      <c r="B99" s="23" t="n"/>
      <c r="C99" s="24" t="n"/>
      <c r="D99" s="5" t="n"/>
      <c r="E99" s="24" t="n"/>
      <c r="F99" s="18">
        <f>IF(D99="","",D99*Panel!$C$5)</f>
        <v/>
      </c>
      <c r="G99" s="16">
        <f>IF(B99="","",MID("LunMarMiéJueVieSábDom",(WEEKDAY(B99,2)-1)*3+1,3))</f>
        <v/>
      </c>
      <c r="H99" s="17">
        <f>IF(B99="","",B99-WEEKDAY(B99,2)+1)</f>
        <v/>
      </c>
      <c r="I99" s="18">
        <f>IF(B99="","",SUMIF($B$8:$B$207,B99,$D$8:$D$207))</f>
        <v/>
      </c>
      <c r="J99" s="16">
        <f>IF(B99="","",IF(I99&gt;=Panel!$C$6,"Cumplido","Por debajo"))</f>
        <v/>
      </c>
      <c r="K99" s="5" t="n"/>
    </row>
    <row r="100">
      <c r="B100" s="23" t="n"/>
      <c r="C100" s="24" t="n"/>
      <c r="D100" s="5" t="n"/>
      <c r="E100" s="24" t="n"/>
      <c r="F100" s="18">
        <f>IF(D100="","",D100*Panel!$C$5)</f>
        <v/>
      </c>
      <c r="G100" s="16">
        <f>IF(B100="","",MID("LunMarMiéJueVieSábDom",(WEEKDAY(B100,2)-1)*3+1,3))</f>
        <v/>
      </c>
      <c r="H100" s="17">
        <f>IF(B100="","",B100-WEEKDAY(B100,2)+1)</f>
        <v/>
      </c>
      <c r="I100" s="18">
        <f>IF(B100="","",SUMIF($B$8:$B$207,B100,$D$8:$D$207))</f>
        <v/>
      </c>
      <c r="J100" s="16">
        <f>IF(B100="","",IF(I100&gt;=Panel!$C$6,"Cumplido","Por debajo"))</f>
        <v/>
      </c>
      <c r="K100" s="5" t="n"/>
    </row>
    <row r="101">
      <c r="B101" s="23" t="n"/>
      <c r="C101" s="24" t="n"/>
      <c r="D101" s="5" t="n"/>
      <c r="E101" s="24" t="n"/>
      <c r="F101" s="18">
        <f>IF(D101="","",D101*Panel!$C$5)</f>
        <v/>
      </c>
      <c r="G101" s="16">
        <f>IF(B101="","",MID("LunMarMiéJueVieSábDom",(WEEKDAY(B101,2)-1)*3+1,3))</f>
        <v/>
      </c>
      <c r="H101" s="17">
        <f>IF(B101="","",B101-WEEKDAY(B101,2)+1)</f>
        <v/>
      </c>
      <c r="I101" s="18">
        <f>IF(B101="","",SUMIF($B$8:$B$207,B101,$D$8:$D$207))</f>
        <v/>
      </c>
      <c r="J101" s="16">
        <f>IF(B101="","",IF(I101&gt;=Panel!$C$6,"Cumplido","Por debajo"))</f>
        <v/>
      </c>
      <c r="K101" s="5" t="n"/>
    </row>
    <row r="102">
      <c r="B102" s="23" t="n"/>
      <c r="C102" s="24" t="n"/>
      <c r="D102" s="5" t="n"/>
      <c r="E102" s="24" t="n"/>
      <c r="F102" s="18">
        <f>IF(D102="","",D102*Panel!$C$5)</f>
        <v/>
      </c>
      <c r="G102" s="16">
        <f>IF(B102="","",MID("LunMarMiéJueVieSábDom",(WEEKDAY(B102,2)-1)*3+1,3))</f>
        <v/>
      </c>
      <c r="H102" s="17">
        <f>IF(B102="","",B102-WEEKDAY(B102,2)+1)</f>
        <v/>
      </c>
      <c r="I102" s="18">
        <f>IF(B102="","",SUMIF($B$8:$B$207,B102,$D$8:$D$207))</f>
        <v/>
      </c>
      <c r="J102" s="16">
        <f>IF(B102="","",IF(I102&gt;=Panel!$C$6,"Cumplido","Por debajo"))</f>
        <v/>
      </c>
      <c r="K102" s="5" t="n"/>
    </row>
    <row r="103">
      <c r="B103" s="23" t="n"/>
      <c r="C103" s="24" t="n"/>
      <c r="D103" s="5" t="n"/>
      <c r="E103" s="24" t="n"/>
      <c r="F103" s="18">
        <f>IF(D103="","",D103*Panel!$C$5)</f>
        <v/>
      </c>
      <c r="G103" s="16">
        <f>IF(B103="","",MID("LunMarMiéJueVieSábDom",(WEEKDAY(B103,2)-1)*3+1,3))</f>
        <v/>
      </c>
      <c r="H103" s="17">
        <f>IF(B103="","",B103-WEEKDAY(B103,2)+1)</f>
        <v/>
      </c>
      <c r="I103" s="18">
        <f>IF(B103="","",SUMIF($B$8:$B$207,B103,$D$8:$D$207))</f>
        <v/>
      </c>
      <c r="J103" s="16">
        <f>IF(B103="","",IF(I103&gt;=Panel!$C$6,"Cumplido","Por debajo"))</f>
        <v/>
      </c>
      <c r="K103" s="5" t="n"/>
    </row>
    <row r="104">
      <c r="B104" s="23" t="n"/>
      <c r="C104" s="24" t="n"/>
      <c r="D104" s="5" t="n"/>
      <c r="E104" s="24" t="n"/>
      <c r="F104" s="18">
        <f>IF(D104="","",D104*Panel!$C$5)</f>
        <v/>
      </c>
      <c r="G104" s="16">
        <f>IF(B104="","",MID("LunMarMiéJueVieSábDom",(WEEKDAY(B104,2)-1)*3+1,3))</f>
        <v/>
      </c>
      <c r="H104" s="17">
        <f>IF(B104="","",B104-WEEKDAY(B104,2)+1)</f>
        <v/>
      </c>
      <c r="I104" s="18">
        <f>IF(B104="","",SUMIF($B$8:$B$207,B104,$D$8:$D$207))</f>
        <v/>
      </c>
      <c r="J104" s="16">
        <f>IF(B104="","",IF(I104&gt;=Panel!$C$6,"Cumplido","Por debajo"))</f>
        <v/>
      </c>
      <c r="K104" s="5" t="n"/>
    </row>
    <row r="105">
      <c r="B105" s="23" t="n"/>
      <c r="C105" s="24" t="n"/>
      <c r="D105" s="5" t="n"/>
      <c r="E105" s="24" t="n"/>
      <c r="F105" s="18">
        <f>IF(D105="","",D105*Panel!$C$5)</f>
        <v/>
      </c>
      <c r="G105" s="16">
        <f>IF(B105="","",MID("LunMarMiéJueVieSábDom",(WEEKDAY(B105,2)-1)*3+1,3))</f>
        <v/>
      </c>
      <c r="H105" s="17">
        <f>IF(B105="","",B105-WEEKDAY(B105,2)+1)</f>
        <v/>
      </c>
      <c r="I105" s="18">
        <f>IF(B105="","",SUMIF($B$8:$B$207,B105,$D$8:$D$207))</f>
        <v/>
      </c>
      <c r="J105" s="16">
        <f>IF(B105="","",IF(I105&gt;=Panel!$C$6,"Cumplido","Por debajo"))</f>
        <v/>
      </c>
      <c r="K105" s="5" t="n"/>
    </row>
    <row r="106">
      <c r="B106" s="23" t="n"/>
      <c r="C106" s="24" t="n"/>
      <c r="D106" s="5" t="n"/>
      <c r="E106" s="24" t="n"/>
      <c r="F106" s="18">
        <f>IF(D106="","",D106*Panel!$C$5)</f>
        <v/>
      </c>
      <c r="G106" s="16">
        <f>IF(B106="","",MID("LunMarMiéJueVieSábDom",(WEEKDAY(B106,2)-1)*3+1,3))</f>
        <v/>
      </c>
      <c r="H106" s="17">
        <f>IF(B106="","",B106-WEEKDAY(B106,2)+1)</f>
        <v/>
      </c>
      <c r="I106" s="18">
        <f>IF(B106="","",SUMIF($B$8:$B$207,B106,$D$8:$D$207))</f>
        <v/>
      </c>
      <c r="J106" s="16">
        <f>IF(B106="","",IF(I106&gt;=Panel!$C$6,"Cumplido","Por debajo"))</f>
        <v/>
      </c>
      <c r="K106" s="5" t="n"/>
    </row>
    <row r="107">
      <c r="B107" s="23" t="n"/>
      <c r="C107" s="24" t="n"/>
      <c r="D107" s="5" t="n"/>
      <c r="E107" s="24" t="n"/>
      <c r="F107" s="18">
        <f>IF(D107="","",D107*Panel!$C$5)</f>
        <v/>
      </c>
      <c r="G107" s="16">
        <f>IF(B107="","",MID("LunMarMiéJueVieSábDom",(WEEKDAY(B107,2)-1)*3+1,3))</f>
        <v/>
      </c>
      <c r="H107" s="17">
        <f>IF(B107="","",B107-WEEKDAY(B107,2)+1)</f>
        <v/>
      </c>
      <c r="I107" s="18">
        <f>IF(B107="","",SUMIF($B$8:$B$207,B107,$D$8:$D$207))</f>
        <v/>
      </c>
      <c r="J107" s="16">
        <f>IF(B107="","",IF(I107&gt;=Panel!$C$6,"Cumplido","Por debajo"))</f>
        <v/>
      </c>
      <c r="K107" s="5" t="n"/>
    </row>
    <row r="108">
      <c r="B108" s="23" t="n"/>
      <c r="C108" s="24" t="n"/>
      <c r="D108" s="5" t="n"/>
      <c r="E108" s="24" t="n"/>
      <c r="F108" s="18">
        <f>IF(D108="","",D108*Panel!$C$5)</f>
        <v/>
      </c>
      <c r="G108" s="16">
        <f>IF(B108="","",MID("LunMarMiéJueVieSábDom",(WEEKDAY(B108,2)-1)*3+1,3))</f>
        <v/>
      </c>
      <c r="H108" s="17">
        <f>IF(B108="","",B108-WEEKDAY(B108,2)+1)</f>
        <v/>
      </c>
      <c r="I108" s="18">
        <f>IF(B108="","",SUMIF($B$8:$B$207,B108,$D$8:$D$207))</f>
        <v/>
      </c>
      <c r="J108" s="16">
        <f>IF(B108="","",IF(I108&gt;=Panel!$C$6,"Cumplido","Por debajo"))</f>
        <v/>
      </c>
      <c r="K108" s="5" t="n"/>
    </row>
    <row r="109">
      <c r="B109" s="23" t="n"/>
      <c r="C109" s="24" t="n"/>
      <c r="D109" s="5" t="n"/>
      <c r="E109" s="24" t="n"/>
      <c r="F109" s="18">
        <f>IF(D109="","",D109*Panel!$C$5)</f>
        <v/>
      </c>
      <c r="G109" s="16">
        <f>IF(B109="","",MID("LunMarMiéJueVieSábDom",(WEEKDAY(B109,2)-1)*3+1,3))</f>
        <v/>
      </c>
      <c r="H109" s="17">
        <f>IF(B109="","",B109-WEEKDAY(B109,2)+1)</f>
        <v/>
      </c>
      <c r="I109" s="18">
        <f>IF(B109="","",SUMIF($B$8:$B$207,B109,$D$8:$D$207))</f>
        <v/>
      </c>
      <c r="J109" s="16">
        <f>IF(B109="","",IF(I109&gt;=Panel!$C$6,"Cumplido","Por debajo"))</f>
        <v/>
      </c>
      <c r="K109" s="5" t="n"/>
    </row>
    <row r="110">
      <c r="B110" s="23" t="n"/>
      <c r="C110" s="24" t="n"/>
      <c r="D110" s="5" t="n"/>
      <c r="E110" s="24" t="n"/>
      <c r="F110" s="18">
        <f>IF(D110="","",D110*Panel!$C$5)</f>
        <v/>
      </c>
      <c r="G110" s="16">
        <f>IF(B110="","",MID("LunMarMiéJueVieSábDom",(WEEKDAY(B110,2)-1)*3+1,3))</f>
        <v/>
      </c>
      <c r="H110" s="17">
        <f>IF(B110="","",B110-WEEKDAY(B110,2)+1)</f>
        <v/>
      </c>
      <c r="I110" s="18">
        <f>IF(B110="","",SUMIF($B$8:$B$207,B110,$D$8:$D$207))</f>
        <v/>
      </c>
      <c r="J110" s="16">
        <f>IF(B110="","",IF(I110&gt;=Panel!$C$6,"Cumplido","Por debajo"))</f>
        <v/>
      </c>
      <c r="K110" s="5" t="n"/>
    </row>
    <row r="111">
      <c r="B111" s="23" t="n"/>
      <c r="C111" s="24" t="n"/>
      <c r="D111" s="5" t="n"/>
      <c r="E111" s="24" t="n"/>
      <c r="F111" s="18">
        <f>IF(D111="","",D111*Panel!$C$5)</f>
        <v/>
      </c>
      <c r="G111" s="16">
        <f>IF(B111="","",MID("LunMarMiéJueVieSábDom",(WEEKDAY(B111,2)-1)*3+1,3))</f>
        <v/>
      </c>
      <c r="H111" s="17">
        <f>IF(B111="","",B111-WEEKDAY(B111,2)+1)</f>
        <v/>
      </c>
      <c r="I111" s="18">
        <f>IF(B111="","",SUMIF($B$8:$B$207,B111,$D$8:$D$207))</f>
        <v/>
      </c>
      <c r="J111" s="16">
        <f>IF(B111="","",IF(I111&gt;=Panel!$C$6,"Cumplido","Por debajo"))</f>
        <v/>
      </c>
      <c r="K111" s="5" t="n"/>
    </row>
    <row r="112">
      <c r="B112" s="23" t="n"/>
      <c r="C112" s="24" t="n"/>
      <c r="D112" s="5" t="n"/>
      <c r="E112" s="24" t="n"/>
      <c r="F112" s="18">
        <f>IF(D112="","",D112*Panel!$C$5)</f>
        <v/>
      </c>
      <c r="G112" s="16">
        <f>IF(B112="","",MID("LunMarMiéJueVieSábDom",(WEEKDAY(B112,2)-1)*3+1,3))</f>
        <v/>
      </c>
      <c r="H112" s="17">
        <f>IF(B112="","",B112-WEEKDAY(B112,2)+1)</f>
        <v/>
      </c>
      <c r="I112" s="18">
        <f>IF(B112="","",SUMIF($B$8:$B$207,B112,$D$8:$D$207))</f>
        <v/>
      </c>
      <c r="J112" s="16">
        <f>IF(B112="","",IF(I112&gt;=Panel!$C$6,"Cumplido","Por debajo"))</f>
        <v/>
      </c>
      <c r="K112" s="5" t="n"/>
    </row>
    <row r="113">
      <c r="B113" s="23" t="n"/>
      <c r="C113" s="24" t="n"/>
      <c r="D113" s="5" t="n"/>
      <c r="E113" s="24" t="n"/>
      <c r="F113" s="18">
        <f>IF(D113="","",D113*Panel!$C$5)</f>
        <v/>
      </c>
      <c r="G113" s="16">
        <f>IF(B113="","",MID("LunMarMiéJueVieSábDom",(WEEKDAY(B113,2)-1)*3+1,3))</f>
        <v/>
      </c>
      <c r="H113" s="17">
        <f>IF(B113="","",B113-WEEKDAY(B113,2)+1)</f>
        <v/>
      </c>
      <c r="I113" s="18">
        <f>IF(B113="","",SUMIF($B$8:$B$207,B113,$D$8:$D$207))</f>
        <v/>
      </c>
      <c r="J113" s="16">
        <f>IF(B113="","",IF(I113&gt;=Panel!$C$6,"Cumplido","Por debajo"))</f>
        <v/>
      </c>
      <c r="K113" s="5" t="n"/>
    </row>
    <row r="114">
      <c r="B114" s="23" t="n"/>
      <c r="C114" s="24" t="n"/>
      <c r="D114" s="5" t="n"/>
      <c r="E114" s="24" t="n"/>
      <c r="F114" s="18">
        <f>IF(D114="","",D114*Panel!$C$5)</f>
        <v/>
      </c>
      <c r="G114" s="16">
        <f>IF(B114="","",MID("LunMarMiéJueVieSábDom",(WEEKDAY(B114,2)-1)*3+1,3))</f>
        <v/>
      </c>
      <c r="H114" s="17">
        <f>IF(B114="","",B114-WEEKDAY(B114,2)+1)</f>
        <v/>
      </c>
      <c r="I114" s="18">
        <f>IF(B114="","",SUMIF($B$8:$B$207,B114,$D$8:$D$207))</f>
        <v/>
      </c>
      <c r="J114" s="16">
        <f>IF(B114="","",IF(I114&gt;=Panel!$C$6,"Cumplido","Por debajo"))</f>
        <v/>
      </c>
      <c r="K114" s="5" t="n"/>
    </row>
    <row r="115">
      <c r="B115" s="23" t="n"/>
      <c r="C115" s="24" t="n"/>
      <c r="D115" s="5" t="n"/>
      <c r="E115" s="24" t="n"/>
      <c r="F115" s="18">
        <f>IF(D115="","",D115*Panel!$C$5)</f>
        <v/>
      </c>
      <c r="G115" s="16">
        <f>IF(B115="","",MID("LunMarMiéJueVieSábDom",(WEEKDAY(B115,2)-1)*3+1,3))</f>
        <v/>
      </c>
      <c r="H115" s="17">
        <f>IF(B115="","",B115-WEEKDAY(B115,2)+1)</f>
        <v/>
      </c>
      <c r="I115" s="18">
        <f>IF(B115="","",SUMIF($B$8:$B$207,B115,$D$8:$D$207))</f>
        <v/>
      </c>
      <c r="J115" s="16">
        <f>IF(B115="","",IF(I115&gt;=Panel!$C$6,"Cumplido","Por debajo"))</f>
        <v/>
      </c>
      <c r="K115" s="5" t="n"/>
    </row>
    <row r="116">
      <c r="B116" s="23" t="n"/>
      <c r="C116" s="24" t="n"/>
      <c r="D116" s="5" t="n"/>
      <c r="E116" s="24" t="n"/>
      <c r="F116" s="18">
        <f>IF(D116="","",D116*Panel!$C$5)</f>
        <v/>
      </c>
      <c r="G116" s="16">
        <f>IF(B116="","",MID("LunMarMiéJueVieSábDom",(WEEKDAY(B116,2)-1)*3+1,3))</f>
        <v/>
      </c>
      <c r="H116" s="17">
        <f>IF(B116="","",B116-WEEKDAY(B116,2)+1)</f>
        <v/>
      </c>
      <c r="I116" s="18">
        <f>IF(B116="","",SUMIF($B$8:$B$207,B116,$D$8:$D$207))</f>
        <v/>
      </c>
      <c r="J116" s="16">
        <f>IF(B116="","",IF(I116&gt;=Panel!$C$6,"Cumplido","Por debajo"))</f>
        <v/>
      </c>
      <c r="K116" s="5" t="n"/>
    </row>
    <row r="117">
      <c r="B117" s="23" t="n"/>
      <c r="C117" s="24" t="n"/>
      <c r="D117" s="5" t="n"/>
      <c r="E117" s="24" t="n"/>
      <c r="F117" s="18">
        <f>IF(D117="","",D117*Panel!$C$5)</f>
        <v/>
      </c>
      <c r="G117" s="16">
        <f>IF(B117="","",MID("LunMarMiéJueVieSábDom",(WEEKDAY(B117,2)-1)*3+1,3))</f>
        <v/>
      </c>
      <c r="H117" s="17">
        <f>IF(B117="","",B117-WEEKDAY(B117,2)+1)</f>
        <v/>
      </c>
      <c r="I117" s="18">
        <f>IF(B117="","",SUMIF($B$8:$B$207,B117,$D$8:$D$207))</f>
        <v/>
      </c>
      <c r="J117" s="16">
        <f>IF(B117="","",IF(I117&gt;=Panel!$C$6,"Cumplido","Por debajo"))</f>
        <v/>
      </c>
      <c r="K117" s="5" t="n"/>
    </row>
    <row r="118">
      <c r="B118" s="23" t="n"/>
      <c r="C118" s="24" t="n"/>
      <c r="D118" s="5" t="n"/>
      <c r="E118" s="24" t="n"/>
      <c r="F118" s="18">
        <f>IF(D118="","",D118*Panel!$C$5)</f>
        <v/>
      </c>
      <c r="G118" s="16">
        <f>IF(B118="","",MID("LunMarMiéJueVieSábDom",(WEEKDAY(B118,2)-1)*3+1,3))</f>
        <v/>
      </c>
      <c r="H118" s="17">
        <f>IF(B118="","",B118-WEEKDAY(B118,2)+1)</f>
        <v/>
      </c>
      <c r="I118" s="18">
        <f>IF(B118="","",SUMIF($B$8:$B$207,B118,$D$8:$D$207))</f>
        <v/>
      </c>
      <c r="J118" s="16">
        <f>IF(B118="","",IF(I118&gt;=Panel!$C$6,"Cumplido","Por debajo"))</f>
        <v/>
      </c>
      <c r="K118" s="5" t="n"/>
    </row>
    <row r="119">
      <c r="B119" s="23" t="n"/>
      <c r="C119" s="24" t="n"/>
      <c r="D119" s="5" t="n"/>
      <c r="E119" s="24" t="n"/>
      <c r="F119" s="18">
        <f>IF(D119="","",D119*Panel!$C$5)</f>
        <v/>
      </c>
      <c r="G119" s="16">
        <f>IF(B119="","",MID("LunMarMiéJueVieSábDom",(WEEKDAY(B119,2)-1)*3+1,3))</f>
        <v/>
      </c>
      <c r="H119" s="17">
        <f>IF(B119="","",B119-WEEKDAY(B119,2)+1)</f>
        <v/>
      </c>
      <c r="I119" s="18">
        <f>IF(B119="","",SUMIF($B$8:$B$207,B119,$D$8:$D$207))</f>
        <v/>
      </c>
      <c r="J119" s="16">
        <f>IF(B119="","",IF(I119&gt;=Panel!$C$6,"Cumplido","Por debajo"))</f>
        <v/>
      </c>
      <c r="K119" s="5" t="n"/>
    </row>
    <row r="120">
      <c r="B120" s="23" t="n"/>
      <c r="C120" s="24" t="n"/>
      <c r="D120" s="5" t="n"/>
      <c r="E120" s="24" t="n"/>
      <c r="F120" s="18">
        <f>IF(D120="","",D120*Panel!$C$5)</f>
        <v/>
      </c>
      <c r="G120" s="16">
        <f>IF(B120="","",MID("LunMarMiéJueVieSábDom",(WEEKDAY(B120,2)-1)*3+1,3))</f>
        <v/>
      </c>
      <c r="H120" s="17">
        <f>IF(B120="","",B120-WEEKDAY(B120,2)+1)</f>
        <v/>
      </c>
      <c r="I120" s="18">
        <f>IF(B120="","",SUMIF($B$8:$B$207,B120,$D$8:$D$207))</f>
        <v/>
      </c>
      <c r="J120" s="16">
        <f>IF(B120="","",IF(I120&gt;=Panel!$C$6,"Cumplido","Por debajo"))</f>
        <v/>
      </c>
      <c r="K120" s="5" t="n"/>
    </row>
    <row r="121">
      <c r="B121" s="23" t="n"/>
      <c r="C121" s="24" t="n"/>
      <c r="D121" s="5" t="n"/>
      <c r="E121" s="24" t="n"/>
      <c r="F121" s="18">
        <f>IF(D121="","",D121*Panel!$C$5)</f>
        <v/>
      </c>
      <c r="G121" s="16">
        <f>IF(B121="","",MID("LunMarMiéJueVieSábDom",(WEEKDAY(B121,2)-1)*3+1,3))</f>
        <v/>
      </c>
      <c r="H121" s="17">
        <f>IF(B121="","",B121-WEEKDAY(B121,2)+1)</f>
        <v/>
      </c>
      <c r="I121" s="18">
        <f>IF(B121="","",SUMIF($B$8:$B$207,B121,$D$8:$D$207))</f>
        <v/>
      </c>
      <c r="J121" s="16">
        <f>IF(B121="","",IF(I121&gt;=Panel!$C$6,"Cumplido","Por debajo"))</f>
        <v/>
      </c>
      <c r="K121" s="5" t="n"/>
    </row>
    <row r="122">
      <c r="B122" s="23" t="n"/>
      <c r="C122" s="24" t="n"/>
      <c r="D122" s="5" t="n"/>
      <c r="E122" s="24" t="n"/>
      <c r="F122" s="18">
        <f>IF(D122="","",D122*Panel!$C$5)</f>
        <v/>
      </c>
      <c r="G122" s="16">
        <f>IF(B122="","",MID("LunMarMiéJueVieSábDom",(WEEKDAY(B122,2)-1)*3+1,3))</f>
        <v/>
      </c>
      <c r="H122" s="17">
        <f>IF(B122="","",B122-WEEKDAY(B122,2)+1)</f>
        <v/>
      </c>
      <c r="I122" s="18">
        <f>IF(B122="","",SUMIF($B$8:$B$207,B122,$D$8:$D$207))</f>
        <v/>
      </c>
      <c r="J122" s="16">
        <f>IF(B122="","",IF(I122&gt;=Panel!$C$6,"Cumplido","Por debajo"))</f>
        <v/>
      </c>
      <c r="K122" s="5" t="n"/>
    </row>
    <row r="123">
      <c r="B123" s="23" t="n"/>
      <c r="C123" s="24" t="n"/>
      <c r="D123" s="5" t="n"/>
      <c r="E123" s="24" t="n"/>
      <c r="F123" s="18">
        <f>IF(D123="","",D123*Panel!$C$5)</f>
        <v/>
      </c>
      <c r="G123" s="16">
        <f>IF(B123="","",MID("LunMarMiéJueVieSábDom",(WEEKDAY(B123,2)-1)*3+1,3))</f>
        <v/>
      </c>
      <c r="H123" s="17">
        <f>IF(B123="","",B123-WEEKDAY(B123,2)+1)</f>
        <v/>
      </c>
      <c r="I123" s="18">
        <f>IF(B123="","",SUMIF($B$8:$B$207,B123,$D$8:$D$207))</f>
        <v/>
      </c>
      <c r="J123" s="16">
        <f>IF(B123="","",IF(I123&gt;=Panel!$C$6,"Cumplido","Por debajo"))</f>
        <v/>
      </c>
      <c r="K123" s="5" t="n"/>
    </row>
    <row r="124">
      <c r="B124" s="23" t="n"/>
      <c r="C124" s="24" t="n"/>
      <c r="D124" s="5" t="n"/>
      <c r="E124" s="24" t="n"/>
      <c r="F124" s="18">
        <f>IF(D124="","",D124*Panel!$C$5)</f>
        <v/>
      </c>
      <c r="G124" s="16">
        <f>IF(B124="","",MID("LunMarMiéJueVieSábDom",(WEEKDAY(B124,2)-1)*3+1,3))</f>
        <v/>
      </c>
      <c r="H124" s="17">
        <f>IF(B124="","",B124-WEEKDAY(B124,2)+1)</f>
        <v/>
      </c>
      <c r="I124" s="18">
        <f>IF(B124="","",SUMIF($B$8:$B$207,B124,$D$8:$D$207))</f>
        <v/>
      </c>
      <c r="J124" s="16">
        <f>IF(B124="","",IF(I124&gt;=Panel!$C$6,"Cumplido","Por debajo"))</f>
        <v/>
      </c>
      <c r="K124" s="5" t="n"/>
    </row>
    <row r="125">
      <c r="B125" s="23" t="n"/>
      <c r="C125" s="24" t="n"/>
      <c r="D125" s="5" t="n"/>
      <c r="E125" s="24" t="n"/>
      <c r="F125" s="18">
        <f>IF(D125="","",D125*Panel!$C$5)</f>
        <v/>
      </c>
      <c r="G125" s="16">
        <f>IF(B125="","",MID("LunMarMiéJueVieSábDom",(WEEKDAY(B125,2)-1)*3+1,3))</f>
        <v/>
      </c>
      <c r="H125" s="17">
        <f>IF(B125="","",B125-WEEKDAY(B125,2)+1)</f>
        <v/>
      </c>
      <c r="I125" s="18">
        <f>IF(B125="","",SUMIF($B$8:$B$207,B125,$D$8:$D$207))</f>
        <v/>
      </c>
      <c r="J125" s="16">
        <f>IF(B125="","",IF(I125&gt;=Panel!$C$6,"Cumplido","Por debajo"))</f>
        <v/>
      </c>
      <c r="K125" s="5" t="n"/>
    </row>
    <row r="126">
      <c r="B126" s="23" t="n"/>
      <c r="C126" s="24" t="n"/>
      <c r="D126" s="5" t="n"/>
      <c r="E126" s="24" t="n"/>
      <c r="F126" s="18">
        <f>IF(D126="","",D126*Panel!$C$5)</f>
        <v/>
      </c>
      <c r="G126" s="16">
        <f>IF(B126="","",MID("LunMarMiéJueVieSábDom",(WEEKDAY(B126,2)-1)*3+1,3))</f>
        <v/>
      </c>
      <c r="H126" s="17">
        <f>IF(B126="","",B126-WEEKDAY(B126,2)+1)</f>
        <v/>
      </c>
      <c r="I126" s="18">
        <f>IF(B126="","",SUMIF($B$8:$B$207,B126,$D$8:$D$207))</f>
        <v/>
      </c>
      <c r="J126" s="16">
        <f>IF(B126="","",IF(I126&gt;=Panel!$C$6,"Cumplido","Por debajo"))</f>
        <v/>
      </c>
      <c r="K126" s="5" t="n"/>
    </row>
    <row r="127">
      <c r="B127" s="23" t="n"/>
      <c r="C127" s="24" t="n"/>
      <c r="D127" s="5" t="n"/>
      <c r="E127" s="24" t="n"/>
      <c r="F127" s="18">
        <f>IF(D127="","",D127*Panel!$C$5)</f>
        <v/>
      </c>
      <c r="G127" s="16">
        <f>IF(B127="","",MID("LunMarMiéJueVieSábDom",(WEEKDAY(B127,2)-1)*3+1,3))</f>
        <v/>
      </c>
      <c r="H127" s="17">
        <f>IF(B127="","",B127-WEEKDAY(B127,2)+1)</f>
        <v/>
      </c>
      <c r="I127" s="18">
        <f>IF(B127="","",SUMIF($B$8:$B$207,B127,$D$8:$D$207))</f>
        <v/>
      </c>
      <c r="J127" s="16">
        <f>IF(B127="","",IF(I127&gt;=Panel!$C$6,"Cumplido","Por debajo"))</f>
        <v/>
      </c>
      <c r="K127" s="5" t="n"/>
    </row>
    <row r="128">
      <c r="B128" s="23" t="n"/>
      <c r="C128" s="24" t="n"/>
      <c r="D128" s="5" t="n"/>
      <c r="E128" s="24" t="n"/>
      <c r="F128" s="18">
        <f>IF(D128="","",D128*Panel!$C$5)</f>
        <v/>
      </c>
      <c r="G128" s="16">
        <f>IF(B128="","",MID("LunMarMiéJueVieSábDom",(WEEKDAY(B128,2)-1)*3+1,3))</f>
        <v/>
      </c>
      <c r="H128" s="17">
        <f>IF(B128="","",B128-WEEKDAY(B128,2)+1)</f>
        <v/>
      </c>
      <c r="I128" s="18">
        <f>IF(B128="","",SUMIF($B$8:$B$207,B128,$D$8:$D$207))</f>
        <v/>
      </c>
      <c r="J128" s="16">
        <f>IF(B128="","",IF(I128&gt;=Panel!$C$6,"Cumplido","Por debajo"))</f>
        <v/>
      </c>
      <c r="K128" s="5" t="n"/>
    </row>
    <row r="129">
      <c r="B129" s="23" t="n"/>
      <c r="C129" s="24" t="n"/>
      <c r="D129" s="5" t="n"/>
      <c r="E129" s="24" t="n"/>
      <c r="F129" s="18">
        <f>IF(D129="","",D129*Panel!$C$5)</f>
        <v/>
      </c>
      <c r="G129" s="16">
        <f>IF(B129="","",MID("LunMarMiéJueVieSábDom",(WEEKDAY(B129,2)-1)*3+1,3))</f>
        <v/>
      </c>
      <c r="H129" s="17">
        <f>IF(B129="","",B129-WEEKDAY(B129,2)+1)</f>
        <v/>
      </c>
      <c r="I129" s="18">
        <f>IF(B129="","",SUMIF($B$8:$B$207,B129,$D$8:$D$207))</f>
        <v/>
      </c>
      <c r="J129" s="16">
        <f>IF(B129="","",IF(I129&gt;=Panel!$C$6,"Cumplido","Por debajo"))</f>
        <v/>
      </c>
      <c r="K129" s="5" t="n"/>
    </row>
    <row r="130">
      <c r="B130" s="23" t="n"/>
      <c r="C130" s="24" t="n"/>
      <c r="D130" s="5" t="n"/>
      <c r="E130" s="24" t="n"/>
      <c r="F130" s="18">
        <f>IF(D130="","",D130*Panel!$C$5)</f>
        <v/>
      </c>
      <c r="G130" s="16">
        <f>IF(B130="","",MID("LunMarMiéJueVieSábDom",(WEEKDAY(B130,2)-1)*3+1,3))</f>
        <v/>
      </c>
      <c r="H130" s="17">
        <f>IF(B130="","",B130-WEEKDAY(B130,2)+1)</f>
        <v/>
      </c>
      <c r="I130" s="18">
        <f>IF(B130="","",SUMIF($B$8:$B$207,B130,$D$8:$D$207))</f>
        <v/>
      </c>
      <c r="J130" s="16">
        <f>IF(B130="","",IF(I130&gt;=Panel!$C$6,"Cumplido","Por debajo"))</f>
        <v/>
      </c>
      <c r="K130" s="5" t="n"/>
    </row>
    <row r="131">
      <c r="B131" s="23" t="n"/>
      <c r="C131" s="24" t="n"/>
      <c r="D131" s="5" t="n"/>
      <c r="E131" s="24" t="n"/>
      <c r="F131" s="18">
        <f>IF(D131="","",D131*Panel!$C$5)</f>
        <v/>
      </c>
      <c r="G131" s="16">
        <f>IF(B131="","",MID("LunMarMiéJueVieSábDom",(WEEKDAY(B131,2)-1)*3+1,3))</f>
        <v/>
      </c>
      <c r="H131" s="17">
        <f>IF(B131="","",B131-WEEKDAY(B131,2)+1)</f>
        <v/>
      </c>
      <c r="I131" s="18">
        <f>IF(B131="","",SUMIF($B$8:$B$207,B131,$D$8:$D$207))</f>
        <v/>
      </c>
      <c r="J131" s="16">
        <f>IF(B131="","",IF(I131&gt;=Panel!$C$6,"Cumplido","Por debajo"))</f>
        <v/>
      </c>
      <c r="K131" s="5" t="n"/>
    </row>
    <row r="132">
      <c r="B132" s="23" t="n"/>
      <c r="C132" s="24" t="n"/>
      <c r="D132" s="5" t="n"/>
      <c r="E132" s="24" t="n"/>
      <c r="F132" s="18">
        <f>IF(D132="","",D132*Panel!$C$5)</f>
        <v/>
      </c>
      <c r="G132" s="16">
        <f>IF(B132="","",MID("LunMarMiéJueVieSábDom",(WEEKDAY(B132,2)-1)*3+1,3))</f>
        <v/>
      </c>
      <c r="H132" s="17">
        <f>IF(B132="","",B132-WEEKDAY(B132,2)+1)</f>
        <v/>
      </c>
      <c r="I132" s="18">
        <f>IF(B132="","",SUMIF($B$8:$B$207,B132,$D$8:$D$207))</f>
        <v/>
      </c>
      <c r="J132" s="16">
        <f>IF(B132="","",IF(I132&gt;=Panel!$C$6,"Cumplido","Por debajo"))</f>
        <v/>
      </c>
      <c r="K132" s="5" t="n"/>
    </row>
    <row r="133">
      <c r="B133" s="23" t="n"/>
      <c r="C133" s="24" t="n"/>
      <c r="D133" s="5" t="n"/>
      <c r="E133" s="24" t="n"/>
      <c r="F133" s="18">
        <f>IF(D133="","",D133*Panel!$C$5)</f>
        <v/>
      </c>
      <c r="G133" s="16">
        <f>IF(B133="","",MID("LunMarMiéJueVieSábDom",(WEEKDAY(B133,2)-1)*3+1,3))</f>
        <v/>
      </c>
      <c r="H133" s="17">
        <f>IF(B133="","",B133-WEEKDAY(B133,2)+1)</f>
        <v/>
      </c>
      <c r="I133" s="18">
        <f>IF(B133="","",SUMIF($B$8:$B$207,B133,$D$8:$D$207))</f>
        <v/>
      </c>
      <c r="J133" s="16">
        <f>IF(B133="","",IF(I133&gt;=Panel!$C$6,"Cumplido","Por debajo"))</f>
        <v/>
      </c>
      <c r="K133" s="5" t="n"/>
    </row>
    <row r="134">
      <c r="B134" s="23" t="n"/>
      <c r="C134" s="24" t="n"/>
      <c r="D134" s="5" t="n"/>
      <c r="E134" s="24" t="n"/>
      <c r="F134" s="18">
        <f>IF(D134="","",D134*Panel!$C$5)</f>
        <v/>
      </c>
      <c r="G134" s="16">
        <f>IF(B134="","",MID("LunMarMiéJueVieSábDom",(WEEKDAY(B134,2)-1)*3+1,3))</f>
        <v/>
      </c>
      <c r="H134" s="17">
        <f>IF(B134="","",B134-WEEKDAY(B134,2)+1)</f>
        <v/>
      </c>
      <c r="I134" s="18">
        <f>IF(B134="","",SUMIF($B$8:$B$207,B134,$D$8:$D$207))</f>
        <v/>
      </c>
      <c r="J134" s="16">
        <f>IF(B134="","",IF(I134&gt;=Panel!$C$6,"Cumplido","Por debajo"))</f>
        <v/>
      </c>
      <c r="K134" s="5" t="n"/>
    </row>
    <row r="135">
      <c r="B135" s="23" t="n"/>
      <c r="C135" s="24" t="n"/>
      <c r="D135" s="5" t="n"/>
      <c r="E135" s="24" t="n"/>
      <c r="F135" s="18">
        <f>IF(D135="","",D135*Panel!$C$5)</f>
        <v/>
      </c>
      <c r="G135" s="16">
        <f>IF(B135="","",MID("LunMarMiéJueVieSábDom",(WEEKDAY(B135,2)-1)*3+1,3))</f>
        <v/>
      </c>
      <c r="H135" s="17">
        <f>IF(B135="","",B135-WEEKDAY(B135,2)+1)</f>
        <v/>
      </c>
      <c r="I135" s="18">
        <f>IF(B135="","",SUMIF($B$8:$B$207,B135,$D$8:$D$207))</f>
        <v/>
      </c>
      <c r="J135" s="16">
        <f>IF(B135="","",IF(I135&gt;=Panel!$C$6,"Cumplido","Por debajo"))</f>
        <v/>
      </c>
      <c r="K135" s="5" t="n"/>
    </row>
    <row r="136">
      <c r="B136" s="23" t="n"/>
      <c r="C136" s="24" t="n"/>
      <c r="D136" s="5" t="n"/>
      <c r="E136" s="24" t="n"/>
      <c r="F136" s="18">
        <f>IF(D136="","",D136*Panel!$C$5)</f>
        <v/>
      </c>
      <c r="G136" s="16">
        <f>IF(B136="","",MID("LunMarMiéJueVieSábDom",(WEEKDAY(B136,2)-1)*3+1,3))</f>
        <v/>
      </c>
      <c r="H136" s="17">
        <f>IF(B136="","",B136-WEEKDAY(B136,2)+1)</f>
        <v/>
      </c>
      <c r="I136" s="18">
        <f>IF(B136="","",SUMIF($B$8:$B$207,B136,$D$8:$D$207))</f>
        <v/>
      </c>
      <c r="J136" s="16">
        <f>IF(B136="","",IF(I136&gt;=Panel!$C$6,"Cumplido","Por debajo"))</f>
        <v/>
      </c>
      <c r="K136" s="5" t="n"/>
    </row>
    <row r="137">
      <c r="B137" s="23" t="n"/>
      <c r="C137" s="24" t="n"/>
      <c r="D137" s="5" t="n"/>
      <c r="E137" s="24" t="n"/>
      <c r="F137" s="18">
        <f>IF(D137="","",D137*Panel!$C$5)</f>
        <v/>
      </c>
      <c r="G137" s="16">
        <f>IF(B137="","",MID("LunMarMiéJueVieSábDom",(WEEKDAY(B137,2)-1)*3+1,3))</f>
        <v/>
      </c>
      <c r="H137" s="17">
        <f>IF(B137="","",B137-WEEKDAY(B137,2)+1)</f>
        <v/>
      </c>
      <c r="I137" s="18">
        <f>IF(B137="","",SUMIF($B$8:$B$207,B137,$D$8:$D$207))</f>
        <v/>
      </c>
      <c r="J137" s="16">
        <f>IF(B137="","",IF(I137&gt;=Panel!$C$6,"Cumplido","Por debajo"))</f>
        <v/>
      </c>
      <c r="K137" s="5" t="n"/>
    </row>
    <row r="138">
      <c r="B138" s="23" t="n"/>
      <c r="C138" s="24" t="n"/>
      <c r="D138" s="5" t="n"/>
      <c r="E138" s="24" t="n"/>
      <c r="F138" s="18">
        <f>IF(D138="","",D138*Panel!$C$5)</f>
        <v/>
      </c>
      <c r="G138" s="16">
        <f>IF(B138="","",MID("LunMarMiéJueVieSábDom",(WEEKDAY(B138,2)-1)*3+1,3))</f>
        <v/>
      </c>
      <c r="H138" s="17">
        <f>IF(B138="","",B138-WEEKDAY(B138,2)+1)</f>
        <v/>
      </c>
      <c r="I138" s="18">
        <f>IF(B138="","",SUMIF($B$8:$B$207,B138,$D$8:$D$207))</f>
        <v/>
      </c>
      <c r="J138" s="16">
        <f>IF(B138="","",IF(I138&gt;=Panel!$C$6,"Cumplido","Por debajo"))</f>
        <v/>
      </c>
      <c r="K138" s="5" t="n"/>
    </row>
    <row r="139">
      <c r="B139" s="23" t="n"/>
      <c r="C139" s="24" t="n"/>
      <c r="D139" s="5" t="n"/>
      <c r="E139" s="24" t="n"/>
      <c r="F139" s="18">
        <f>IF(D139="","",D139*Panel!$C$5)</f>
        <v/>
      </c>
      <c r="G139" s="16">
        <f>IF(B139="","",MID("LunMarMiéJueVieSábDom",(WEEKDAY(B139,2)-1)*3+1,3))</f>
        <v/>
      </c>
      <c r="H139" s="17">
        <f>IF(B139="","",B139-WEEKDAY(B139,2)+1)</f>
        <v/>
      </c>
      <c r="I139" s="18">
        <f>IF(B139="","",SUMIF($B$8:$B$207,B139,$D$8:$D$207))</f>
        <v/>
      </c>
      <c r="J139" s="16">
        <f>IF(B139="","",IF(I139&gt;=Panel!$C$6,"Cumplido","Por debajo"))</f>
        <v/>
      </c>
      <c r="K139" s="5" t="n"/>
    </row>
    <row r="140">
      <c r="B140" s="23" t="n"/>
      <c r="C140" s="24" t="n"/>
      <c r="D140" s="5" t="n"/>
      <c r="E140" s="24" t="n"/>
      <c r="F140" s="18">
        <f>IF(D140="","",D140*Panel!$C$5)</f>
        <v/>
      </c>
      <c r="G140" s="16">
        <f>IF(B140="","",MID("LunMarMiéJueVieSábDom",(WEEKDAY(B140,2)-1)*3+1,3))</f>
        <v/>
      </c>
      <c r="H140" s="17">
        <f>IF(B140="","",B140-WEEKDAY(B140,2)+1)</f>
        <v/>
      </c>
      <c r="I140" s="18">
        <f>IF(B140="","",SUMIF($B$8:$B$207,B140,$D$8:$D$207))</f>
        <v/>
      </c>
      <c r="J140" s="16">
        <f>IF(B140="","",IF(I140&gt;=Panel!$C$6,"Cumplido","Por debajo"))</f>
        <v/>
      </c>
      <c r="K140" s="5" t="n"/>
    </row>
    <row r="141">
      <c r="B141" s="23" t="n"/>
      <c r="C141" s="24" t="n"/>
      <c r="D141" s="5" t="n"/>
      <c r="E141" s="24" t="n"/>
      <c r="F141" s="18">
        <f>IF(D141="","",D141*Panel!$C$5)</f>
        <v/>
      </c>
      <c r="G141" s="16">
        <f>IF(B141="","",MID("LunMarMiéJueVieSábDom",(WEEKDAY(B141,2)-1)*3+1,3))</f>
        <v/>
      </c>
      <c r="H141" s="17">
        <f>IF(B141="","",B141-WEEKDAY(B141,2)+1)</f>
        <v/>
      </c>
      <c r="I141" s="18">
        <f>IF(B141="","",SUMIF($B$8:$B$207,B141,$D$8:$D$207))</f>
        <v/>
      </c>
      <c r="J141" s="16">
        <f>IF(B141="","",IF(I141&gt;=Panel!$C$6,"Cumplido","Por debajo"))</f>
        <v/>
      </c>
      <c r="K141" s="5" t="n"/>
    </row>
    <row r="142">
      <c r="B142" s="23" t="n"/>
      <c r="C142" s="24" t="n"/>
      <c r="D142" s="5" t="n"/>
      <c r="E142" s="24" t="n"/>
      <c r="F142" s="18">
        <f>IF(D142="","",D142*Panel!$C$5)</f>
        <v/>
      </c>
      <c r="G142" s="16">
        <f>IF(B142="","",MID("LunMarMiéJueVieSábDom",(WEEKDAY(B142,2)-1)*3+1,3))</f>
        <v/>
      </c>
      <c r="H142" s="17">
        <f>IF(B142="","",B142-WEEKDAY(B142,2)+1)</f>
        <v/>
      </c>
      <c r="I142" s="18">
        <f>IF(B142="","",SUMIF($B$8:$B$207,B142,$D$8:$D$207))</f>
        <v/>
      </c>
      <c r="J142" s="16">
        <f>IF(B142="","",IF(I142&gt;=Panel!$C$6,"Cumplido","Por debajo"))</f>
        <v/>
      </c>
      <c r="K142" s="5" t="n"/>
    </row>
    <row r="143">
      <c r="B143" s="23" t="n"/>
      <c r="C143" s="24" t="n"/>
      <c r="D143" s="5" t="n"/>
      <c r="E143" s="24" t="n"/>
      <c r="F143" s="18">
        <f>IF(D143="","",D143*Panel!$C$5)</f>
        <v/>
      </c>
      <c r="G143" s="16">
        <f>IF(B143="","",MID("LunMarMiéJueVieSábDom",(WEEKDAY(B143,2)-1)*3+1,3))</f>
        <v/>
      </c>
      <c r="H143" s="17">
        <f>IF(B143="","",B143-WEEKDAY(B143,2)+1)</f>
        <v/>
      </c>
      <c r="I143" s="18">
        <f>IF(B143="","",SUMIF($B$8:$B$207,B143,$D$8:$D$207))</f>
        <v/>
      </c>
      <c r="J143" s="16">
        <f>IF(B143="","",IF(I143&gt;=Panel!$C$6,"Cumplido","Por debajo"))</f>
        <v/>
      </c>
      <c r="K143" s="5" t="n"/>
    </row>
    <row r="144">
      <c r="B144" s="23" t="n"/>
      <c r="C144" s="24" t="n"/>
      <c r="D144" s="5" t="n"/>
      <c r="E144" s="24" t="n"/>
      <c r="F144" s="18">
        <f>IF(D144="","",D144*Panel!$C$5)</f>
        <v/>
      </c>
      <c r="G144" s="16">
        <f>IF(B144="","",MID("LunMarMiéJueVieSábDom",(WEEKDAY(B144,2)-1)*3+1,3))</f>
        <v/>
      </c>
      <c r="H144" s="17">
        <f>IF(B144="","",B144-WEEKDAY(B144,2)+1)</f>
        <v/>
      </c>
      <c r="I144" s="18">
        <f>IF(B144="","",SUMIF($B$8:$B$207,B144,$D$8:$D$207))</f>
        <v/>
      </c>
      <c r="J144" s="16">
        <f>IF(B144="","",IF(I144&gt;=Panel!$C$6,"Cumplido","Por debajo"))</f>
        <v/>
      </c>
      <c r="K144" s="5" t="n"/>
    </row>
    <row r="145">
      <c r="B145" s="23" t="n"/>
      <c r="C145" s="24" t="n"/>
      <c r="D145" s="5" t="n"/>
      <c r="E145" s="24" t="n"/>
      <c r="F145" s="18">
        <f>IF(D145="","",D145*Panel!$C$5)</f>
        <v/>
      </c>
      <c r="G145" s="16">
        <f>IF(B145="","",MID("LunMarMiéJueVieSábDom",(WEEKDAY(B145,2)-1)*3+1,3))</f>
        <v/>
      </c>
      <c r="H145" s="17">
        <f>IF(B145="","",B145-WEEKDAY(B145,2)+1)</f>
        <v/>
      </c>
      <c r="I145" s="18">
        <f>IF(B145="","",SUMIF($B$8:$B$207,B145,$D$8:$D$207))</f>
        <v/>
      </c>
      <c r="J145" s="16">
        <f>IF(B145="","",IF(I145&gt;=Panel!$C$6,"Cumplido","Por debajo"))</f>
        <v/>
      </c>
      <c r="K145" s="5" t="n"/>
    </row>
    <row r="146">
      <c r="B146" s="23" t="n"/>
      <c r="C146" s="24" t="n"/>
      <c r="D146" s="5" t="n"/>
      <c r="E146" s="24" t="n"/>
      <c r="F146" s="18">
        <f>IF(D146="","",D146*Panel!$C$5)</f>
        <v/>
      </c>
      <c r="G146" s="16">
        <f>IF(B146="","",MID("LunMarMiéJueVieSábDom",(WEEKDAY(B146,2)-1)*3+1,3))</f>
        <v/>
      </c>
      <c r="H146" s="17">
        <f>IF(B146="","",B146-WEEKDAY(B146,2)+1)</f>
        <v/>
      </c>
      <c r="I146" s="18">
        <f>IF(B146="","",SUMIF($B$8:$B$207,B146,$D$8:$D$207))</f>
        <v/>
      </c>
      <c r="J146" s="16">
        <f>IF(B146="","",IF(I146&gt;=Panel!$C$6,"Cumplido","Por debajo"))</f>
        <v/>
      </c>
      <c r="K146" s="5" t="n"/>
    </row>
    <row r="147">
      <c r="B147" s="23" t="n"/>
      <c r="C147" s="24" t="n"/>
      <c r="D147" s="5" t="n"/>
      <c r="E147" s="24" t="n"/>
      <c r="F147" s="18">
        <f>IF(D147="","",D147*Panel!$C$5)</f>
        <v/>
      </c>
      <c r="G147" s="16">
        <f>IF(B147="","",MID("LunMarMiéJueVieSábDom",(WEEKDAY(B147,2)-1)*3+1,3))</f>
        <v/>
      </c>
      <c r="H147" s="17">
        <f>IF(B147="","",B147-WEEKDAY(B147,2)+1)</f>
        <v/>
      </c>
      <c r="I147" s="18">
        <f>IF(B147="","",SUMIF($B$8:$B$207,B147,$D$8:$D$207))</f>
        <v/>
      </c>
      <c r="J147" s="16">
        <f>IF(B147="","",IF(I147&gt;=Panel!$C$6,"Cumplido","Por debajo"))</f>
        <v/>
      </c>
      <c r="K147" s="5" t="n"/>
    </row>
    <row r="148">
      <c r="B148" s="23" t="n"/>
      <c r="C148" s="24" t="n"/>
      <c r="D148" s="5" t="n"/>
      <c r="E148" s="24" t="n"/>
      <c r="F148" s="18">
        <f>IF(D148="","",D148*Panel!$C$5)</f>
        <v/>
      </c>
      <c r="G148" s="16">
        <f>IF(B148="","",MID("LunMarMiéJueVieSábDom",(WEEKDAY(B148,2)-1)*3+1,3))</f>
        <v/>
      </c>
      <c r="H148" s="17">
        <f>IF(B148="","",B148-WEEKDAY(B148,2)+1)</f>
        <v/>
      </c>
      <c r="I148" s="18">
        <f>IF(B148="","",SUMIF($B$8:$B$207,B148,$D$8:$D$207))</f>
        <v/>
      </c>
      <c r="J148" s="16">
        <f>IF(B148="","",IF(I148&gt;=Panel!$C$6,"Cumplido","Por debajo"))</f>
        <v/>
      </c>
      <c r="K148" s="5" t="n"/>
    </row>
    <row r="149">
      <c r="B149" s="23" t="n"/>
      <c r="C149" s="24" t="n"/>
      <c r="D149" s="5" t="n"/>
      <c r="E149" s="24" t="n"/>
      <c r="F149" s="18">
        <f>IF(D149="","",D149*Panel!$C$5)</f>
        <v/>
      </c>
      <c r="G149" s="16">
        <f>IF(B149="","",MID("LunMarMiéJueVieSábDom",(WEEKDAY(B149,2)-1)*3+1,3))</f>
        <v/>
      </c>
      <c r="H149" s="17">
        <f>IF(B149="","",B149-WEEKDAY(B149,2)+1)</f>
        <v/>
      </c>
      <c r="I149" s="18">
        <f>IF(B149="","",SUMIF($B$8:$B$207,B149,$D$8:$D$207))</f>
        <v/>
      </c>
      <c r="J149" s="16">
        <f>IF(B149="","",IF(I149&gt;=Panel!$C$6,"Cumplido","Por debajo"))</f>
        <v/>
      </c>
      <c r="K149" s="5" t="n"/>
    </row>
    <row r="150">
      <c r="B150" s="23" t="n"/>
      <c r="C150" s="24" t="n"/>
      <c r="D150" s="5" t="n"/>
      <c r="E150" s="24" t="n"/>
      <c r="F150" s="18">
        <f>IF(D150="","",D150*Panel!$C$5)</f>
        <v/>
      </c>
      <c r="G150" s="16">
        <f>IF(B150="","",MID("LunMarMiéJueVieSábDom",(WEEKDAY(B150,2)-1)*3+1,3))</f>
        <v/>
      </c>
      <c r="H150" s="17">
        <f>IF(B150="","",B150-WEEKDAY(B150,2)+1)</f>
        <v/>
      </c>
      <c r="I150" s="18">
        <f>IF(B150="","",SUMIF($B$8:$B$207,B150,$D$8:$D$207))</f>
        <v/>
      </c>
      <c r="J150" s="16">
        <f>IF(B150="","",IF(I150&gt;=Panel!$C$6,"Cumplido","Por debajo"))</f>
        <v/>
      </c>
      <c r="K150" s="5" t="n"/>
    </row>
    <row r="151">
      <c r="B151" s="23" t="n"/>
      <c r="C151" s="24" t="n"/>
      <c r="D151" s="5" t="n"/>
      <c r="E151" s="24" t="n"/>
      <c r="F151" s="18">
        <f>IF(D151="","",D151*Panel!$C$5)</f>
        <v/>
      </c>
      <c r="G151" s="16">
        <f>IF(B151="","",MID("LunMarMiéJueVieSábDom",(WEEKDAY(B151,2)-1)*3+1,3))</f>
        <v/>
      </c>
      <c r="H151" s="17">
        <f>IF(B151="","",B151-WEEKDAY(B151,2)+1)</f>
        <v/>
      </c>
      <c r="I151" s="18">
        <f>IF(B151="","",SUMIF($B$8:$B$207,B151,$D$8:$D$207))</f>
        <v/>
      </c>
      <c r="J151" s="16">
        <f>IF(B151="","",IF(I151&gt;=Panel!$C$6,"Cumplido","Por debajo"))</f>
        <v/>
      </c>
      <c r="K151" s="5" t="n"/>
    </row>
    <row r="152">
      <c r="B152" s="23" t="n"/>
      <c r="C152" s="24" t="n"/>
      <c r="D152" s="5" t="n"/>
      <c r="E152" s="24" t="n"/>
      <c r="F152" s="18">
        <f>IF(D152="","",D152*Panel!$C$5)</f>
        <v/>
      </c>
      <c r="G152" s="16">
        <f>IF(B152="","",MID("LunMarMiéJueVieSábDom",(WEEKDAY(B152,2)-1)*3+1,3))</f>
        <v/>
      </c>
      <c r="H152" s="17">
        <f>IF(B152="","",B152-WEEKDAY(B152,2)+1)</f>
        <v/>
      </c>
      <c r="I152" s="18">
        <f>IF(B152="","",SUMIF($B$8:$B$207,B152,$D$8:$D$207))</f>
        <v/>
      </c>
      <c r="J152" s="16">
        <f>IF(B152="","",IF(I152&gt;=Panel!$C$6,"Cumplido","Por debajo"))</f>
        <v/>
      </c>
      <c r="K152" s="5" t="n"/>
    </row>
    <row r="153">
      <c r="B153" s="23" t="n"/>
      <c r="C153" s="24" t="n"/>
      <c r="D153" s="5" t="n"/>
      <c r="E153" s="24" t="n"/>
      <c r="F153" s="18">
        <f>IF(D153="","",D153*Panel!$C$5)</f>
        <v/>
      </c>
      <c r="G153" s="16">
        <f>IF(B153="","",MID("LunMarMiéJueVieSábDom",(WEEKDAY(B153,2)-1)*3+1,3))</f>
        <v/>
      </c>
      <c r="H153" s="17">
        <f>IF(B153="","",B153-WEEKDAY(B153,2)+1)</f>
        <v/>
      </c>
      <c r="I153" s="18">
        <f>IF(B153="","",SUMIF($B$8:$B$207,B153,$D$8:$D$207))</f>
        <v/>
      </c>
      <c r="J153" s="16">
        <f>IF(B153="","",IF(I153&gt;=Panel!$C$6,"Cumplido","Por debajo"))</f>
        <v/>
      </c>
      <c r="K153" s="5" t="n"/>
    </row>
    <row r="154">
      <c r="B154" s="23" t="n"/>
      <c r="C154" s="24" t="n"/>
      <c r="D154" s="5" t="n"/>
      <c r="E154" s="24" t="n"/>
      <c r="F154" s="18">
        <f>IF(D154="","",D154*Panel!$C$5)</f>
        <v/>
      </c>
      <c r="G154" s="16">
        <f>IF(B154="","",MID("LunMarMiéJueVieSábDom",(WEEKDAY(B154,2)-1)*3+1,3))</f>
        <v/>
      </c>
      <c r="H154" s="17">
        <f>IF(B154="","",B154-WEEKDAY(B154,2)+1)</f>
        <v/>
      </c>
      <c r="I154" s="18">
        <f>IF(B154="","",SUMIF($B$8:$B$207,B154,$D$8:$D$207))</f>
        <v/>
      </c>
      <c r="J154" s="16">
        <f>IF(B154="","",IF(I154&gt;=Panel!$C$6,"Cumplido","Por debajo"))</f>
        <v/>
      </c>
      <c r="K154" s="5" t="n"/>
    </row>
    <row r="155">
      <c r="B155" s="23" t="n"/>
      <c r="C155" s="24" t="n"/>
      <c r="D155" s="5" t="n"/>
      <c r="E155" s="24" t="n"/>
      <c r="F155" s="18">
        <f>IF(D155="","",D155*Panel!$C$5)</f>
        <v/>
      </c>
      <c r="G155" s="16">
        <f>IF(B155="","",MID("LunMarMiéJueVieSábDom",(WEEKDAY(B155,2)-1)*3+1,3))</f>
        <v/>
      </c>
      <c r="H155" s="17">
        <f>IF(B155="","",B155-WEEKDAY(B155,2)+1)</f>
        <v/>
      </c>
      <c r="I155" s="18">
        <f>IF(B155="","",SUMIF($B$8:$B$207,B155,$D$8:$D$207))</f>
        <v/>
      </c>
      <c r="J155" s="16">
        <f>IF(B155="","",IF(I155&gt;=Panel!$C$6,"Cumplido","Por debajo"))</f>
        <v/>
      </c>
      <c r="K155" s="5" t="n"/>
    </row>
    <row r="156">
      <c r="B156" s="23" t="n"/>
      <c r="C156" s="24" t="n"/>
      <c r="D156" s="5" t="n"/>
      <c r="E156" s="24" t="n"/>
      <c r="F156" s="18">
        <f>IF(D156="","",D156*Panel!$C$5)</f>
        <v/>
      </c>
      <c r="G156" s="16">
        <f>IF(B156="","",MID("LunMarMiéJueVieSábDom",(WEEKDAY(B156,2)-1)*3+1,3))</f>
        <v/>
      </c>
      <c r="H156" s="17">
        <f>IF(B156="","",B156-WEEKDAY(B156,2)+1)</f>
        <v/>
      </c>
      <c r="I156" s="18">
        <f>IF(B156="","",SUMIF($B$8:$B$207,B156,$D$8:$D$207))</f>
        <v/>
      </c>
      <c r="J156" s="16">
        <f>IF(B156="","",IF(I156&gt;=Panel!$C$6,"Cumplido","Por debajo"))</f>
        <v/>
      </c>
      <c r="K156" s="5" t="n"/>
    </row>
    <row r="157">
      <c r="B157" s="23" t="n"/>
      <c r="C157" s="24" t="n"/>
      <c r="D157" s="5" t="n"/>
      <c r="E157" s="24" t="n"/>
      <c r="F157" s="18">
        <f>IF(D157="","",D157*Panel!$C$5)</f>
        <v/>
      </c>
      <c r="G157" s="16">
        <f>IF(B157="","",MID("LunMarMiéJueVieSábDom",(WEEKDAY(B157,2)-1)*3+1,3))</f>
        <v/>
      </c>
      <c r="H157" s="17">
        <f>IF(B157="","",B157-WEEKDAY(B157,2)+1)</f>
        <v/>
      </c>
      <c r="I157" s="18">
        <f>IF(B157="","",SUMIF($B$8:$B$207,B157,$D$8:$D$207))</f>
        <v/>
      </c>
      <c r="J157" s="16">
        <f>IF(B157="","",IF(I157&gt;=Panel!$C$6,"Cumplido","Por debajo"))</f>
        <v/>
      </c>
      <c r="K157" s="5" t="n"/>
    </row>
    <row r="158">
      <c r="B158" s="23" t="n"/>
      <c r="C158" s="24" t="n"/>
      <c r="D158" s="5" t="n"/>
      <c r="E158" s="24" t="n"/>
      <c r="F158" s="18">
        <f>IF(D158="","",D158*Panel!$C$5)</f>
        <v/>
      </c>
      <c r="G158" s="16">
        <f>IF(B158="","",MID("LunMarMiéJueVieSábDom",(WEEKDAY(B158,2)-1)*3+1,3))</f>
        <v/>
      </c>
      <c r="H158" s="17">
        <f>IF(B158="","",B158-WEEKDAY(B158,2)+1)</f>
        <v/>
      </c>
      <c r="I158" s="18">
        <f>IF(B158="","",SUMIF($B$8:$B$207,B158,$D$8:$D$207))</f>
        <v/>
      </c>
      <c r="J158" s="16">
        <f>IF(B158="","",IF(I158&gt;=Panel!$C$6,"Cumplido","Por debajo"))</f>
        <v/>
      </c>
      <c r="K158" s="5" t="n"/>
    </row>
    <row r="159">
      <c r="B159" s="23" t="n"/>
      <c r="C159" s="24" t="n"/>
      <c r="D159" s="5" t="n"/>
      <c r="E159" s="24" t="n"/>
      <c r="F159" s="18">
        <f>IF(D159="","",D159*Panel!$C$5)</f>
        <v/>
      </c>
      <c r="G159" s="16">
        <f>IF(B159="","",MID("LunMarMiéJueVieSábDom",(WEEKDAY(B159,2)-1)*3+1,3))</f>
        <v/>
      </c>
      <c r="H159" s="17">
        <f>IF(B159="","",B159-WEEKDAY(B159,2)+1)</f>
        <v/>
      </c>
      <c r="I159" s="18">
        <f>IF(B159="","",SUMIF($B$8:$B$207,B159,$D$8:$D$207))</f>
        <v/>
      </c>
      <c r="J159" s="16">
        <f>IF(B159="","",IF(I159&gt;=Panel!$C$6,"Cumplido","Por debajo"))</f>
        <v/>
      </c>
      <c r="K159" s="5" t="n"/>
    </row>
    <row r="160">
      <c r="B160" s="23" t="n"/>
      <c r="C160" s="24" t="n"/>
      <c r="D160" s="5" t="n"/>
      <c r="E160" s="24" t="n"/>
      <c r="F160" s="18">
        <f>IF(D160="","",D160*Panel!$C$5)</f>
        <v/>
      </c>
      <c r="G160" s="16">
        <f>IF(B160="","",MID("LunMarMiéJueVieSábDom",(WEEKDAY(B160,2)-1)*3+1,3))</f>
        <v/>
      </c>
      <c r="H160" s="17">
        <f>IF(B160="","",B160-WEEKDAY(B160,2)+1)</f>
        <v/>
      </c>
      <c r="I160" s="18">
        <f>IF(B160="","",SUMIF($B$8:$B$207,B160,$D$8:$D$207))</f>
        <v/>
      </c>
      <c r="J160" s="16">
        <f>IF(B160="","",IF(I160&gt;=Panel!$C$6,"Cumplido","Por debajo"))</f>
        <v/>
      </c>
      <c r="K160" s="5" t="n"/>
    </row>
    <row r="161">
      <c r="B161" s="23" t="n"/>
      <c r="C161" s="24" t="n"/>
      <c r="D161" s="5" t="n"/>
      <c r="E161" s="24" t="n"/>
      <c r="F161" s="18">
        <f>IF(D161="","",D161*Panel!$C$5)</f>
        <v/>
      </c>
      <c r="G161" s="16">
        <f>IF(B161="","",MID("LunMarMiéJueVieSábDom",(WEEKDAY(B161,2)-1)*3+1,3))</f>
        <v/>
      </c>
      <c r="H161" s="17">
        <f>IF(B161="","",B161-WEEKDAY(B161,2)+1)</f>
        <v/>
      </c>
      <c r="I161" s="18">
        <f>IF(B161="","",SUMIF($B$8:$B$207,B161,$D$8:$D$207))</f>
        <v/>
      </c>
      <c r="J161" s="16">
        <f>IF(B161="","",IF(I161&gt;=Panel!$C$6,"Cumplido","Por debajo"))</f>
        <v/>
      </c>
      <c r="K161" s="5" t="n"/>
    </row>
    <row r="162">
      <c r="B162" s="23" t="n"/>
      <c r="C162" s="24" t="n"/>
      <c r="D162" s="5" t="n"/>
      <c r="E162" s="24" t="n"/>
      <c r="F162" s="18">
        <f>IF(D162="","",D162*Panel!$C$5)</f>
        <v/>
      </c>
      <c r="G162" s="16">
        <f>IF(B162="","",MID("LunMarMiéJueVieSábDom",(WEEKDAY(B162,2)-1)*3+1,3))</f>
        <v/>
      </c>
      <c r="H162" s="17">
        <f>IF(B162="","",B162-WEEKDAY(B162,2)+1)</f>
        <v/>
      </c>
      <c r="I162" s="18">
        <f>IF(B162="","",SUMIF($B$8:$B$207,B162,$D$8:$D$207))</f>
        <v/>
      </c>
      <c r="J162" s="16">
        <f>IF(B162="","",IF(I162&gt;=Panel!$C$6,"Cumplido","Por debajo"))</f>
        <v/>
      </c>
      <c r="K162" s="5" t="n"/>
    </row>
    <row r="163">
      <c r="B163" s="23" t="n"/>
      <c r="C163" s="24" t="n"/>
      <c r="D163" s="5" t="n"/>
      <c r="E163" s="24" t="n"/>
      <c r="F163" s="18">
        <f>IF(D163="","",D163*Panel!$C$5)</f>
        <v/>
      </c>
      <c r="G163" s="16">
        <f>IF(B163="","",MID("LunMarMiéJueVieSábDom",(WEEKDAY(B163,2)-1)*3+1,3))</f>
        <v/>
      </c>
      <c r="H163" s="17">
        <f>IF(B163="","",B163-WEEKDAY(B163,2)+1)</f>
        <v/>
      </c>
      <c r="I163" s="18">
        <f>IF(B163="","",SUMIF($B$8:$B$207,B163,$D$8:$D$207))</f>
        <v/>
      </c>
      <c r="J163" s="16">
        <f>IF(B163="","",IF(I163&gt;=Panel!$C$6,"Cumplido","Por debajo"))</f>
        <v/>
      </c>
      <c r="K163" s="5" t="n"/>
    </row>
    <row r="164">
      <c r="B164" s="23" t="n"/>
      <c r="C164" s="24" t="n"/>
      <c r="D164" s="5" t="n"/>
      <c r="E164" s="24" t="n"/>
      <c r="F164" s="18">
        <f>IF(D164="","",D164*Panel!$C$5)</f>
        <v/>
      </c>
      <c r="G164" s="16">
        <f>IF(B164="","",MID("LunMarMiéJueVieSábDom",(WEEKDAY(B164,2)-1)*3+1,3))</f>
        <v/>
      </c>
      <c r="H164" s="17">
        <f>IF(B164="","",B164-WEEKDAY(B164,2)+1)</f>
        <v/>
      </c>
      <c r="I164" s="18">
        <f>IF(B164="","",SUMIF($B$8:$B$207,B164,$D$8:$D$207))</f>
        <v/>
      </c>
      <c r="J164" s="16">
        <f>IF(B164="","",IF(I164&gt;=Panel!$C$6,"Cumplido","Por debajo"))</f>
        <v/>
      </c>
      <c r="K164" s="5" t="n"/>
    </row>
    <row r="165">
      <c r="B165" s="23" t="n"/>
      <c r="C165" s="24" t="n"/>
      <c r="D165" s="5" t="n"/>
      <c r="E165" s="24" t="n"/>
      <c r="F165" s="18">
        <f>IF(D165="","",D165*Panel!$C$5)</f>
        <v/>
      </c>
      <c r="G165" s="16">
        <f>IF(B165="","",MID("LunMarMiéJueVieSábDom",(WEEKDAY(B165,2)-1)*3+1,3))</f>
        <v/>
      </c>
      <c r="H165" s="17">
        <f>IF(B165="","",B165-WEEKDAY(B165,2)+1)</f>
        <v/>
      </c>
      <c r="I165" s="18">
        <f>IF(B165="","",SUMIF($B$8:$B$207,B165,$D$8:$D$207))</f>
        <v/>
      </c>
      <c r="J165" s="16">
        <f>IF(B165="","",IF(I165&gt;=Panel!$C$6,"Cumplido","Por debajo"))</f>
        <v/>
      </c>
      <c r="K165" s="5" t="n"/>
    </row>
    <row r="166">
      <c r="B166" s="23" t="n"/>
      <c r="C166" s="24" t="n"/>
      <c r="D166" s="5" t="n"/>
      <c r="E166" s="24" t="n"/>
      <c r="F166" s="18">
        <f>IF(D166="","",D166*Panel!$C$5)</f>
        <v/>
      </c>
      <c r="G166" s="16">
        <f>IF(B166="","",MID("LunMarMiéJueVieSábDom",(WEEKDAY(B166,2)-1)*3+1,3))</f>
        <v/>
      </c>
      <c r="H166" s="17">
        <f>IF(B166="","",B166-WEEKDAY(B166,2)+1)</f>
        <v/>
      </c>
      <c r="I166" s="18">
        <f>IF(B166="","",SUMIF($B$8:$B$207,B166,$D$8:$D$207))</f>
        <v/>
      </c>
      <c r="J166" s="16">
        <f>IF(B166="","",IF(I166&gt;=Panel!$C$6,"Cumplido","Por debajo"))</f>
        <v/>
      </c>
      <c r="K166" s="5" t="n"/>
    </row>
    <row r="167">
      <c r="B167" s="23" t="n"/>
      <c r="C167" s="24" t="n"/>
      <c r="D167" s="5" t="n"/>
      <c r="E167" s="24" t="n"/>
      <c r="F167" s="18">
        <f>IF(D167="","",D167*Panel!$C$5)</f>
        <v/>
      </c>
      <c r="G167" s="16">
        <f>IF(B167="","",MID("LunMarMiéJueVieSábDom",(WEEKDAY(B167,2)-1)*3+1,3))</f>
        <v/>
      </c>
      <c r="H167" s="17">
        <f>IF(B167="","",B167-WEEKDAY(B167,2)+1)</f>
        <v/>
      </c>
      <c r="I167" s="18">
        <f>IF(B167="","",SUMIF($B$8:$B$207,B167,$D$8:$D$207))</f>
        <v/>
      </c>
      <c r="J167" s="16">
        <f>IF(B167="","",IF(I167&gt;=Panel!$C$6,"Cumplido","Por debajo"))</f>
        <v/>
      </c>
      <c r="K167" s="5" t="n"/>
    </row>
    <row r="168">
      <c r="B168" s="23" t="n"/>
      <c r="C168" s="24" t="n"/>
      <c r="D168" s="5" t="n"/>
      <c r="E168" s="24" t="n"/>
      <c r="F168" s="18">
        <f>IF(D168="","",D168*Panel!$C$5)</f>
        <v/>
      </c>
      <c r="G168" s="16">
        <f>IF(B168="","",MID("LunMarMiéJueVieSábDom",(WEEKDAY(B168,2)-1)*3+1,3))</f>
        <v/>
      </c>
      <c r="H168" s="17">
        <f>IF(B168="","",B168-WEEKDAY(B168,2)+1)</f>
        <v/>
      </c>
      <c r="I168" s="18">
        <f>IF(B168="","",SUMIF($B$8:$B$207,B168,$D$8:$D$207))</f>
        <v/>
      </c>
      <c r="J168" s="16">
        <f>IF(B168="","",IF(I168&gt;=Panel!$C$6,"Cumplido","Por debajo"))</f>
        <v/>
      </c>
      <c r="K168" s="5" t="n"/>
    </row>
    <row r="169">
      <c r="B169" s="23" t="n"/>
      <c r="C169" s="24" t="n"/>
      <c r="D169" s="5" t="n"/>
      <c r="E169" s="24" t="n"/>
      <c r="F169" s="18">
        <f>IF(D169="","",D169*Panel!$C$5)</f>
        <v/>
      </c>
      <c r="G169" s="16">
        <f>IF(B169="","",MID("LunMarMiéJueVieSábDom",(WEEKDAY(B169,2)-1)*3+1,3))</f>
        <v/>
      </c>
      <c r="H169" s="17">
        <f>IF(B169="","",B169-WEEKDAY(B169,2)+1)</f>
        <v/>
      </c>
      <c r="I169" s="18">
        <f>IF(B169="","",SUMIF($B$8:$B$207,B169,$D$8:$D$207))</f>
        <v/>
      </c>
      <c r="J169" s="16">
        <f>IF(B169="","",IF(I169&gt;=Panel!$C$6,"Cumplido","Por debajo"))</f>
        <v/>
      </c>
      <c r="K169" s="5" t="n"/>
    </row>
    <row r="170">
      <c r="B170" s="23" t="n"/>
      <c r="C170" s="24" t="n"/>
      <c r="D170" s="5" t="n"/>
      <c r="E170" s="24" t="n"/>
      <c r="F170" s="18">
        <f>IF(D170="","",D170*Panel!$C$5)</f>
        <v/>
      </c>
      <c r="G170" s="16">
        <f>IF(B170="","",MID("LunMarMiéJueVieSábDom",(WEEKDAY(B170,2)-1)*3+1,3))</f>
        <v/>
      </c>
      <c r="H170" s="17">
        <f>IF(B170="","",B170-WEEKDAY(B170,2)+1)</f>
        <v/>
      </c>
      <c r="I170" s="18">
        <f>IF(B170="","",SUMIF($B$8:$B$207,B170,$D$8:$D$207))</f>
        <v/>
      </c>
      <c r="J170" s="16">
        <f>IF(B170="","",IF(I170&gt;=Panel!$C$6,"Cumplido","Por debajo"))</f>
        <v/>
      </c>
      <c r="K170" s="5" t="n"/>
    </row>
    <row r="171">
      <c r="B171" s="23" t="n"/>
      <c r="C171" s="24" t="n"/>
      <c r="D171" s="5" t="n"/>
      <c r="E171" s="24" t="n"/>
      <c r="F171" s="18">
        <f>IF(D171="","",D171*Panel!$C$5)</f>
        <v/>
      </c>
      <c r="G171" s="16">
        <f>IF(B171="","",MID("LunMarMiéJueVieSábDom",(WEEKDAY(B171,2)-1)*3+1,3))</f>
        <v/>
      </c>
      <c r="H171" s="17">
        <f>IF(B171="","",B171-WEEKDAY(B171,2)+1)</f>
        <v/>
      </c>
      <c r="I171" s="18">
        <f>IF(B171="","",SUMIF($B$8:$B$207,B171,$D$8:$D$207))</f>
        <v/>
      </c>
      <c r="J171" s="16">
        <f>IF(B171="","",IF(I171&gt;=Panel!$C$6,"Cumplido","Por debajo"))</f>
        <v/>
      </c>
      <c r="K171" s="5" t="n"/>
    </row>
    <row r="172">
      <c r="B172" s="23" t="n"/>
      <c r="C172" s="24" t="n"/>
      <c r="D172" s="5" t="n"/>
      <c r="E172" s="24" t="n"/>
      <c r="F172" s="18">
        <f>IF(D172="","",D172*Panel!$C$5)</f>
        <v/>
      </c>
      <c r="G172" s="16">
        <f>IF(B172="","",MID("LunMarMiéJueVieSábDom",(WEEKDAY(B172,2)-1)*3+1,3))</f>
        <v/>
      </c>
      <c r="H172" s="17">
        <f>IF(B172="","",B172-WEEKDAY(B172,2)+1)</f>
        <v/>
      </c>
      <c r="I172" s="18">
        <f>IF(B172="","",SUMIF($B$8:$B$207,B172,$D$8:$D$207))</f>
        <v/>
      </c>
      <c r="J172" s="16">
        <f>IF(B172="","",IF(I172&gt;=Panel!$C$6,"Cumplido","Por debajo"))</f>
        <v/>
      </c>
      <c r="K172" s="5" t="n"/>
    </row>
    <row r="173">
      <c r="B173" s="23" t="n"/>
      <c r="C173" s="24" t="n"/>
      <c r="D173" s="5" t="n"/>
      <c r="E173" s="24" t="n"/>
      <c r="F173" s="18">
        <f>IF(D173="","",D173*Panel!$C$5)</f>
        <v/>
      </c>
      <c r="G173" s="16">
        <f>IF(B173="","",MID("LunMarMiéJueVieSábDom",(WEEKDAY(B173,2)-1)*3+1,3))</f>
        <v/>
      </c>
      <c r="H173" s="17">
        <f>IF(B173="","",B173-WEEKDAY(B173,2)+1)</f>
        <v/>
      </c>
      <c r="I173" s="18">
        <f>IF(B173="","",SUMIF($B$8:$B$207,B173,$D$8:$D$207))</f>
        <v/>
      </c>
      <c r="J173" s="16">
        <f>IF(B173="","",IF(I173&gt;=Panel!$C$6,"Cumplido","Por debajo"))</f>
        <v/>
      </c>
      <c r="K173" s="5" t="n"/>
    </row>
    <row r="174">
      <c r="B174" s="23" t="n"/>
      <c r="C174" s="24" t="n"/>
      <c r="D174" s="5" t="n"/>
      <c r="E174" s="24" t="n"/>
      <c r="F174" s="18">
        <f>IF(D174="","",D174*Panel!$C$5)</f>
        <v/>
      </c>
      <c r="G174" s="16">
        <f>IF(B174="","",MID("LunMarMiéJueVieSábDom",(WEEKDAY(B174,2)-1)*3+1,3))</f>
        <v/>
      </c>
      <c r="H174" s="17">
        <f>IF(B174="","",B174-WEEKDAY(B174,2)+1)</f>
        <v/>
      </c>
      <c r="I174" s="18">
        <f>IF(B174="","",SUMIF($B$8:$B$207,B174,$D$8:$D$207))</f>
        <v/>
      </c>
      <c r="J174" s="16">
        <f>IF(B174="","",IF(I174&gt;=Panel!$C$6,"Cumplido","Por debajo"))</f>
        <v/>
      </c>
      <c r="K174" s="5" t="n"/>
    </row>
    <row r="175">
      <c r="B175" s="23" t="n"/>
      <c r="C175" s="24" t="n"/>
      <c r="D175" s="5" t="n"/>
      <c r="E175" s="24" t="n"/>
      <c r="F175" s="18">
        <f>IF(D175="","",D175*Panel!$C$5)</f>
        <v/>
      </c>
      <c r="G175" s="16">
        <f>IF(B175="","",MID("LunMarMiéJueVieSábDom",(WEEKDAY(B175,2)-1)*3+1,3))</f>
        <v/>
      </c>
      <c r="H175" s="17">
        <f>IF(B175="","",B175-WEEKDAY(B175,2)+1)</f>
        <v/>
      </c>
      <c r="I175" s="18">
        <f>IF(B175="","",SUMIF($B$8:$B$207,B175,$D$8:$D$207))</f>
        <v/>
      </c>
      <c r="J175" s="16">
        <f>IF(B175="","",IF(I175&gt;=Panel!$C$6,"Cumplido","Por debajo"))</f>
        <v/>
      </c>
      <c r="K175" s="5" t="n"/>
    </row>
    <row r="176">
      <c r="B176" s="23" t="n"/>
      <c r="C176" s="24" t="n"/>
      <c r="D176" s="5" t="n"/>
      <c r="E176" s="24" t="n"/>
      <c r="F176" s="18">
        <f>IF(D176="","",D176*Panel!$C$5)</f>
        <v/>
      </c>
      <c r="G176" s="16">
        <f>IF(B176="","",MID("LunMarMiéJueVieSábDom",(WEEKDAY(B176,2)-1)*3+1,3))</f>
        <v/>
      </c>
      <c r="H176" s="17">
        <f>IF(B176="","",B176-WEEKDAY(B176,2)+1)</f>
        <v/>
      </c>
      <c r="I176" s="18">
        <f>IF(B176="","",SUMIF($B$8:$B$207,B176,$D$8:$D$207))</f>
        <v/>
      </c>
      <c r="J176" s="16">
        <f>IF(B176="","",IF(I176&gt;=Panel!$C$6,"Cumplido","Por debajo"))</f>
        <v/>
      </c>
      <c r="K176" s="5" t="n"/>
    </row>
    <row r="177">
      <c r="B177" s="23" t="n"/>
      <c r="C177" s="24" t="n"/>
      <c r="D177" s="5" t="n"/>
      <c r="E177" s="24" t="n"/>
      <c r="F177" s="18">
        <f>IF(D177="","",D177*Panel!$C$5)</f>
        <v/>
      </c>
      <c r="G177" s="16">
        <f>IF(B177="","",MID("LunMarMiéJueVieSábDom",(WEEKDAY(B177,2)-1)*3+1,3))</f>
        <v/>
      </c>
      <c r="H177" s="17">
        <f>IF(B177="","",B177-WEEKDAY(B177,2)+1)</f>
        <v/>
      </c>
      <c r="I177" s="18">
        <f>IF(B177="","",SUMIF($B$8:$B$207,B177,$D$8:$D$207))</f>
        <v/>
      </c>
      <c r="J177" s="16">
        <f>IF(B177="","",IF(I177&gt;=Panel!$C$6,"Cumplido","Por debajo"))</f>
        <v/>
      </c>
      <c r="K177" s="5" t="n"/>
    </row>
    <row r="178">
      <c r="B178" s="23" t="n"/>
      <c r="C178" s="24" t="n"/>
      <c r="D178" s="5" t="n"/>
      <c r="E178" s="24" t="n"/>
      <c r="F178" s="18">
        <f>IF(D178="","",D178*Panel!$C$5)</f>
        <v/>
      </c>
      <c r="G178" s="16">
        <f>IF(B178="","",MID("LunMarMiéJueVieSábDom",(WEEKDAY(B178,2)-1)*3+1,3))</f>
        <v/>
      </c>
      <c r="H178" s="17">
        <f>IF(B178="","",B178-WEEKDAY(B178,2)+1)</f>
        <v/>
      </c>
      <c r="I178" s="18">
        <f>IF(B178="","",SUMIF($B$8:$B$207,B178,$D$8:$D$207))</f>
        <v/>
      </c>
      <c r="J178" s="16">
        <f>IF(B178="","",IF(I178&gt;=Panel!$C$6,"Cumplido","Por debajo"))</f>
        <v/>
      </c>
      <c r="K178" s="5" t="n"/>
    </row>
    <row r="179">
      <c r="B179" s="23" t="n"/>
      <c r="C179" s="24" t="n"/>
      <c r="D179" s="5" t="n"/>
      <c r="E179" s="24" t="n"/>
      <c r="F179" s="18">
        <f>IF(D179="","",D179*Panel!$C$5)</f>
        <v/>
      </c>
      <c r="G179" s="16">
        <f>IF(B179="","",MID("LunMarMiéJueVieSábDom",(WEEKDAY(B179,2)-1)*3+1,3))</f>
        <v/>
      </c>
      <c r="H179" s="17">
        <f>IF(B179="","",B179-WEEKDAY(B179,2)+1)</f>
        <v/>
      </c>
      <c r="I179" s="18">
        <f>IF(B179="","",SUMIF($B$8:$B$207,B179,$D$8:$D$207))</f>
        <v/>
      </c>
      <c r="J179" s="16">
        <f>IF(B179="","",IF(I179&gt;=Panel!$C$6,"Cumplido","Por debajo"))</f>
        <v/>
      </c>
      <c r="K179" s="5" t="n"/>
    </row>
    <row r="180">
      <c r="B180" s="23" t="n"/>
      <c r="C180" s="24" t="n"/>
      <c r="D180" s="5" t="n"/>
      <c r="E180" s="24" t="n"/>
      <c r="F180" s="18">
        <f>IF(D180="","",D180*Panel!$C$5)</f>
        <v/>
      </c>
      <c r="G180" s="16">
        <f>IF(B180="","",MID("LunMarMiéJueVieSábDom",(WEEKDAY(B180,2)-1)*3+1,3))</f>
        <v/>
      </c>
      <c r="H180" s="17">
        <f>IF(B180="","",B180-WEEKDAY(B180,2)+1)</f>
        <v/>
      </c>
      <c r="I180" s="18">
        <f>IF(B180="","",SUMIF($B$8:$B$207,B180,$D$8:$D$207))</f>
        <v/>
      </c>
      <c r="J180" s="16">
        <f>IF(B180="","",IF(I180&gt;=Panel!$C$6,"Cumplido","Por debajo"))</f>
        <v/>
      </c>
      <c r="K180" s="5" t="n"/>
    </row>
    <row r="181">
      <c r="B181" s="23" t="n"/>
      <c r="C181" s="24" t="n"/>
      <c r="D181" s="5" t="n"/>
      <c r="E181" s="24" t="n"/>
      <c r="F181" s="18">
        <f>IF(D181="","",D181*Panel!$C$5)</f>
        <v/>
      </c>
      <c r="G181" s="16">
        <f>IF(B181="","",MID("LunMarMiéJueVieSábDom",(WEEKDAY(B181,2)-1)*3+1,3))</f>
        <v/>
      </c>
      <c r="H181" s="17">
        <f>IF(B181="","",B181-WEEKDAY(B181,2)+1)</f>
        <v/>
      </c>
      <c r="I181" s="18">
        <f>IF(B181="","",SUMIF($B$8:$B$207,B181,$D$8:$D$207))</f>
        <v/>
      </c>
      <c r="J181" s="16">
        <f>IF(B181="","",IF(I181&gt;=Panel!$C$6,"Cumplido","Por debajo"))</f>
        <v/>
      </c>
      <c r="K181" s="5" t="n"/>
    </row>
    <row r="182">
      <c r="B182" s="23" t="n"/>
      <c r="C182" s="24" t="n"/>
      <c r="D182" s="5" t="n"/>
      <c r="E182" s="24" t="n"/>
      <c r="F182" s="18">
        <f>IF(D182="","",D182*Panel!$C$5)</f>
        <v/>
      </c>
      <c r="G182" s="16">
        <f>IF(B182="","",MID("LunMarMiéJueVieSábDom",(WEEKDAY(B182,2)-1)*3+1,3))</f>
        <v/>
      </c>
      <c r="H182" s="17">
        <f>IF(B182="","",B182-WEEKDAY(B182,2)+1)</f>
        <v/>
      </c>
      <c r="I182" s="18">
        <f>IF(B182="","",SUMIF($B$8:$B$207,B182,$D$8:$D$207))</f>
        <v/>
      </c>
      <c r="J182" s="16">
        <f>IF(B182="","",IF(I182&gt;=Panel!$C$6,"Cumplido","Por debajo"))</f>
        <v/>
      </c>
      <c r="K182" s="5" t="n"/>
    </row>
    <row r="183">
      <c r="B183" s="23" t="n"/>
      <c r="C183" s="24" t="n"/>
      <c r="D183" s="5" t="n"/>
      <c r="E183" s="24" t="n"/>
      <c r="F183" s="18">
        <f>IF(D183="","",D183*Panel!$C$5)</f>
        <v/>
      </c>
      <c r="G183" s="16">
        <f>IF(B183="","",MID("LunMarMiéJueVieSábDom",(WEEKDAY(B183,2)-1)*3+1,3))</f>
        <v/>
      </c>
      <c r="H183" s="17">
        <f>IF(B183="","",B183-WEEKDAY(B183,2)+1)</f>
        <v/>
      </c>
      <c r="I183" s="18">
        <f>IF(B183="","",SUMIF($B$8:$B$207,B183,$D$8:$D$207))</f>
        <v/>
      </c>
      <c r="J183" s="16">
        <f>IF(B183="","",IF(I183&gt;=Panel!$C$6,"Cumplido","Por debajo"))</f>
        <v/>
      </c>
      <c r="K183" s="5" t="n"/>
    </row>
    <row r="184">
      <c r="B184" s="23" t="n"/>
      <c r="C184" s="24" t="n"/>
      <c r="D184" s="5" t="n"/>
      <c r="E184" s="24" t="n"/>
      <c r="F184" s="18">
        <f>IF(D184="","",D184*Panel!$C$5)</f>
        <v/>
      </c>
      <c r="G184" s="16">
        <f>IF(B184="","",MID("LunMarMiéJueVieSábDom",(WEEKDAY(B184,2)-1)*3+1,3))</f>
        <v/>
      </c>
      <c r="H184" s="17">
        <f>IF(B184="","",B184-WEEKDAY(B184,2)+1)</f>
        <v/>
      </c>
      <c r="I184" s="18">
        <f>IF(B184="","",SUMIF($B$8:$B$207,B184,$D$8:$D$207))</f>
        <v/>
      </c>
      <c r="J184" s="16">
        <f>IF(B184="","",IF(I184&gt;=Panel!$C$6,"Cumplido","Por debajo"))</f>
        <v/>
      </c>
      <c r="K184" s="5" t="n"/>
    </row>
    <row r="185">
      <c r="B185" s="23" t="n"/>
      <c r="C185" s="24" t="n"/>
      <c r="D185" s="5" t="n"/>
      <c r="E185" s="24" t="n"/>
      <c r="F185" s="18">
        <f>IF(D185="","",D185*Panel!$C$5)</f>
        <v/>
      </c>
      <c r="G185" s="16">
        <f>IF(B185="","",MID("LunMarMiéJueVieSábDom",(WEEKDAY(B185,2)-1)*3+1,3))</f>
        <v/>
      </c>
      <c r="H185" s="17">
        <f>IF(B185="","",B185-WEEKDAY(B185,2)+1)</f>
        <v/>
      </c>
      <c r="I185" s="18">
        <f>IF(B185="","",SUMIF($B$8:$B$207,B185,$D$8:$D$207))</f>
        <v/>
      </c>
      <c r="J185" s="16">
        <f>IF(B185="","",IF(I185&gt;=Panel!$C$6,"Cumplido","Por debajo"))</f>
        <v/>
      </c>
      <c r="K185" s="5" t="n"/>
    </row>
    <row r="186">
      <c r="B186" s="23" t="n"/>
      <c r="C186" s="24" t="n"/>
      <c r="D186" s="5" t="n"/>
      <c r="E186" s="24" t="n"/>
      <c r="F186" s="18">
        <f>IF(D186="","",D186*Panel!$C$5)</f>
        <v/>
      </c>
      <c r="G186" s="16">
        <f>IF(B186="","",MID("LunMarMiéJueVieSábDom",(WEEKDAY(B186,2)-1)*3+1,3))</f>
        <v/>
      </c>
      <c r="H186" s="17">
        <f>IF(B186="","",B186-WEEKDAY(B186,2)+1)</f>
        <v/>
      </c>
      <c r="I186" s="18">
        <f>IF(B186="","",SUMIF($B$8:$B$207,B186,$D$8:$D$207))</f>
        <v/>
      </c>
      <c r="J186" s="16">
        <f>IF(B186="","",IF(I186&gt;=Panel!$C$6,"Cumplido","Por debajo"))</f>
        <v/>
      </c>
      <c r="K186" s="5" t="n"/>
    </row>
    <row r="187">
      <c r="B187" s="23" t="n"/>
      <c r="C187" s="24" t="n"/>
      <c r="D187" s="5" t="n"/>
      <c r="E187" s="24" t="n"/>
      <c r="F187" s="18">
        <f>IF(D187="","",D187*Panel!$C$5)</f>
        <v/>
      </c>
      <c r="G187" s="16">
        <f>IF(B187="","",MID("LunMarMiéJueVieSábDom",(WEEKDAY(B187,2)-1)*3+1,3))</f>
        <v/>
      </c>
      <c r="H187" s="17">
        <f>IF(B187="","",B187-WEEKDAY(B187,2)+1)</f>
        <v/>
      </c>
      <c r="I187" s="18">
        <f>IF(B187="","",SUMIF($B$8:$B$207,B187,$D$8:$D$207))</f>
        <v/>
      </c>
      <c r="J187" s="16">
        <f>IF(B187="","",IF(I187&gt;=Panel!$C$6,"Cumplido","Por debajo"))</f>
        <v/>
      </c>
      <c r="K187" s="5" t="n"/>
    </row>
    <row r="188">
      <c r="B188" s="23" t="n"/>
      <c r="C188" s="24" t="n"/>
      <c r="D188" s="5" t="n"/>
      <c r="E188" s="24" t="n"/>
      <c r="F188" s="18">
        <f>IF(D188="","",D188*Panel!$C$5)</f>
        <v/>
      </c>
      <c r="G188" s="16">
        <f>IF(B188="","",MID("LunMarMiéJueVieSábDom",(WEEKDAY(B188,2)-1)*3+1,3))</f>
        <v/>
      </c>
      <c r="H188" s="17">
        <f>IF(B188="","",B188-WEEKDAY(B188,2)+1)</f>
        <v/>
      </c>
      <c r="I188" s="18">
        <f>IF(B188="","",SUMIF($B$8:$B$207,B188,$D$8:$D$207))</f>
        <v/>
      </c>
      <c r="J188" s="16">
        <f>IF(B188="","",IF(I188&gt;=Panel!$C$6,"Cumplido","Por debajo"))</f>
        <v/>
      </c>
      <c r="K188" s="5" t="n"/>
    </row>
    <row r="189">
      <c r="B189" s="23" t="n"/>
      <c r="C189" s="24" t="n"/>
      <c r="D189" s="5" t="n"/>
      <c r="E189" s="24" t="n"/>
      <c r="F189" s="18">
        <f>IF(D189="","",D189*Panel!$C$5)</f>
        <v/>
      </c>
      <c r="G189" s="16">
        <f>IF(B189="","",MID("LunMarMiéJueVieSábDom",(WEEKDAY(B189,2)-1)*3+1,3))</f>
        <v/>
      </c>
      <c r="H189" s="17">
        <f>IF(B189="","",B189-WEEKDAY(B189,2)+1)</f>
        <v/>
      </c>
      <c r="I189" s="18">
        <f>IF(B189="","",SUMIF($B$8:$B$207,B189,$D$8:$D$207))</f>
        <v/>
      </c>
      <c r="J189" s="16">
        <f>IF(B189="","",IF(I189&gt;=Panel!$C$6,"Cumplido","Por debajo"))</f>
        <v/>
      </c>
      <c r="K189" s="5" t="n"/>
    </row>
    <row r="190">
      <c r="B190" s="23" t="n"/>
      <c r="C190" s="24" t="n"/>
      <c r="D190" s="5" t="n"/>
      <c r="E190" s="24" t="n"/>
      <c r="F190" s="18">
        <f>IF(D190="","",D190*Panel!$C$5)</f>
        <v/>
      </c>
      <c r="G190" s="16">
        <f>IF(B190="","",MID("LunMarMiéJueVieSábDom",(WEEKDAY(B190,2)-1)*3+1,3))</f>
        <v/>
      </c>
      <c r="H190" s="17">
        <f>IF(B190="","",B190-WEEKDAY(B190,2)+1)</f>
        <v/>
      </c>
      <c r="I190" s="18">
        <f>IF(B190="","",SUMIF($B$8:$B$207,B190,$D$8:$D$207))</f>
        <v/>
      </c>
      <c r="J190" s="16">
        <f>IF(B190="","",IF(I190&gt;=Panel!$C$6,"Cumplido","Por debajo"))</f>
        <v/>
      </c>
      <c r="K190" s="5" t="n"/>
    </row>
    <row r="191">
      <c r="B191" s="23" t="n"/>
      <c r="C191" s="24" t="n"/>
      <c r="D191" s="5" t="n"/>
      <c r="E191" s="24" t="n"/>
      <c r="F191" s="18">
        <f>IF(D191="","",D191*Panel!$C$5)</f>
        <v/>
      </c>
      <c r="G191" s="16">
        <f>IF(B191="","",MID("LunMarMiéJueVieSábDom",(WEEKDAY(B191,2)-1)*3+1,3))</f>
        <v/>
      </c>
      <c r="H191" s="17">
        <f>IF(B191="","",B191-WEEKDAY(B191,2)+1)</f>
        <v/>
      </c>
      <c r="I191" s="18">
        <f>IF(B191="","",SUMIF($B$8:$B$207,B191,$D$8:$D$207))</f>
        <v/>
      </c>
      <c r="J191" s="16">
        <f>IF(B191="","",IF(I191&gt;=Panel!$C$6,"Cumplido","Por debajo"))</f>
        <v/>
      </c>
      <c r="K191" s="5" t="n"/>
    </row>
    <row r="192">
      <c r="B192" s="23" t="n"/>
      <c r="C192" s="24" t="n"/>
      <c r="D192" s="5" t="n"/>
      <c r="E192" s="24" t="n"/>
      <c r="F192" s="18">
        <f>IF(D192="","",D192*Panel!$C$5)</f>
        <v/>
      </c>
      <c r="G192" s="16">
        <f>IF(B192="","",MID("LunMarMiéJueVieSábDom",(WEEKDAY(B192,2)-1)*3+1,3))</f>
        <v/>
      </c>
      <c r="H192" s="17">
        <f>IF(B192="","",B192-WEEKDAY(B192,2)+1)</f>
        <v/>
      </c>
      <c r="I192" s="18">
        <f>IF(B192="","",SUMIF($B$8:$B$207,B192,$D$8:$D$207))</f>
        <v/>
      </c>
      <c r="J192" s="16">
        <f>IF(B192="","",IF(I192&gt;=Panel!$C$6,"Cumplido","Por debajo"))</f>
        <v/>
      </c>
      <c r="K192" s="5" t="n"/>
    </row>
    <row r="193">
      <c r="B193" s="23" t="n"/>
      <c r="C193" s="24" t="n"/>
      <c r="D193" s="5" t="n"/>
      <c r="E193" s="24" t="n"/>
      <c r="F193" s="18">
        <f>IF(D193="","",D193*Panel!$C$5)</f>
        <v/>
      </c>
      <c r="G193" s="16">
        <f>IF(B193="","",MID("LunMarMiéJueVieSábDom",(WEEKDAY(B193,2)-1)*3+1,3))</f>
        <v/>
      </c>
      <c r="H193" s="17">
        <f>IF(B193="","",B193-WEEKDAY(B193,2)+1)</f>
        <v/>
      </c>
      <c r="I193" s="18">
        <f>IF(B193="","",SUMIF($B$8:$B$207,B193,$D$8:$D$207))</f>
        <v/>
      </c>
      <c r="J193" s="16">
        <f>IF(B193="","",IF(I193&gt;=Panel!$C$6,"Cumplido","Por debajo"))</f>
        <v/>
      </c>
      <c r="K193" s="5" t="n"/>
    </row>
    <row r="194">
      <c r="B194" s="23" t="n"/>
      <c r="C194" s="24" t="n"/>
      <c r="D194" s="5" t="n"/>
      <c r="E194" s="24" t="n"/>
      <c r="F194" s="18">
        <f>IF(D194="","",D194*Panel!$C$5)</f>
        <v/>
      </c>
      <c r="G194" s="16">
        <f>IF(B194="","",MID("LunMarMiéJueVieSábDom",(WEEKDAY(B194,2)-1)*3+1,3))</f>
        <v/>
      </c>
      <c r="H194" s="17">
        <f>IF(B194="","",B194-WEEKDAY(B194,2)+1)</f>
        <v/>
      </c>
      <c r="I194" s="18">
        <f>IF(B194="","",SUMIF($B$8:$B$207,B194,$D$8:$D$207))</f>
        <v/>
      </c>
      <c r="J194" s="16">
        <f>IF(B194="","",IF(I194&gt;=Panel!$C$6,"Cumplido","Por debajo"))</f>
        <v/>
      </c>
      <c r="K194" s="5" t="n"/>
    </row>
    <row r="195">
      <c r="B195" s="23" t="n"/>
      <c r="C195" s="24" t="n"/>
      <c r="D195" s="5" t="n"/>
      <c r="E195" s="24" t="n"/>
      <c r="F195" s="18">
        <f>IF(D195="","",D195*Panel!$C$5)</f>
        <v/>
      </c>
      <c r="G195" s="16">
        <f>IF(B195="","",MID("LunMarMiéJueVieSábDom",(WEEKDAY(B195,2)-1)*3+1,3))</f>
        <v/>
      </c>
      <c r="H195" s="17">
        <f>IF(B195="","",B195-WEEKDAY(B195,2)+1)</f>
        <v/>
      </c>
      <c r="I195" s="18">
        <f>IF(B195="","",SUMIF($B$8:$B$207,B195,$D$8:$D$207))</f>
        <v/>
      </c>
      <c r="J195" s="16">
        <f>IF(B195="","",IF(I195&gt;=Panel!$C$6,"Cumplido","Por debajo"))</f>
        <v/>
      </c>
      <c r="K195" s="5" t="n"/>
    </row>
    <row r="196">
      <c r="B196" s="23" t="n"/>
      <c r="C196" s="24" t="n"/>
      <c r="D196" s="5" t="n"/>
      <c r="E196" s="24" t="n"/>
      <c r="F196" s="18">
        <f>IF(D196="","",D196*Panel!$C$5)</f>
        <v/>
      </c>
      <c r="G196" s="16">
        <f>IF(B196="","",MID("LunMarMiéJueVieSábDom",(WEEKDAY(B196,2)-1)*3+1,3))</f>
        <v/>
      </c>
      <c r="H196" s="17">
        <f>IF(B196="","",B196-WEEKDAY(B196,2)+1)</f>
        <v/>
      </c>
      <c r="I196" s="18">
        <f>IF(B196="","",SUMIF($B$8:$B$207,B196,$D$8:$D$207))</f>
        <v/>
      </c>
      <c r="J196" s="16">
        <f>IF(B196="","",IF(I196&gt;=Panel!$C$6,"Cumplido","Por debajo"))</f>
        <v/>
      </c>
      <c r="K196" s="5" t="n"/>
    </row>
    <row r="197">
      <c r="B197" s="23" t="n"/>
      <c r="C197" s="24" t="n"/>
      <c r="D197" s="5" t="n"/>
      <c r="E197" s="24" t="n"/>
      <c r="F197" s="18">
        <f>IF(D197="","",D197*Panel!$C$5)</f>
        <v/>
      </c>
      <c r="G197" s="16">
        <f>IF(B197="","",MID("LunMarMiéJueVieSábDom",(WEEKDAY(B197,2)-1)*3+1,3))</f>
        <v/>
      </c>
      <c r="H197" s="17">
        <f>IF(B197="","",B197-WEEKDAY(B197,2)+1)</f>
        <v/>
      </c>
      <c r="I197" s="18">
        <f>IF(B197="","",SUMIF($B$8:$B$207,B197,$D$8:$D$207))</f>
        <v/>
      </c>
      <c r="J197" s="16">
        <f>IF(B197="","",IF(I197&gt;=Panel!$C$6,"Cumplido","Por debajo"))</f>
        <v/>
      </c>
      <c r="K197" s="5" t="n"/>
    </row>
    <row r="198">
      <c r="B198" s="23" t="n"/>
      <c r="C198" s="24" t="n"/>
      <c r="D198" s="5" t="n"/>
      <c r="E198" s="24" t="n"/>
      <c r="F198" s="18">
        <f>IF(D198="","",D198*Panel!$C$5)</f>
        <v/>
      </c>
      <c r="G198" s="16">
        <f>IF(B198="","",MID("LunMarMiéJueVieSábDom",(WEEKDAY(B198,2)-1)*3+1,3))</f>
        <v/>
      </c>
      <c r="H198" s="17">
        <f>IF(B198="","",B198-WEEKDAY(B198,2)+1)</f>
        <v/>
      </c>
      <c r="I198" s="18">
        <f>IF(B198="","",SUMIF($B$8:$B$207,B198,$D$8:$D$207))</f>
        <v/>
      </c>
      <c r="J198" s="16">
        <f>IF(B198="","",IF(I198&gt;=Panel!$C$6,"Cumplido","Por debajo"))</f>
        <v/>
      </c>
      <c r="K198" s="5" t="n"/>
    </row>
    <row r="199">
      <c r="B199" s="23" t="n"/>
      <c r="C199" s="24" t="n"/>
      <c r="D199" s="5" t="n"/>
      <c r="E199" s="24" t="n"/>
      <c r="F199" s="18">
        <f>IF(D199="","",D199*Panel!$C$5)</f>
        <v/>
      </c>
      <c r="G199" s="16">
        <f>IF(B199="","",MID("LunMarMiéJueVieSábDom",(WEEKDAY(B199,2)-1)*3+1,3))</f>
        <v/>
      </c>
      <c r="H199" s="17">
        <f>IF(B199="","",B199-WEEKDAY(B199,2)+1)</f>
        <v/>
      </c>
      <c r="I199" s="18">
        <f>IF(B199="","",SUMIF($B$8:$B$207,B199,$D$8:$D$207))</f>
        <v/>
      </c>
      <c r="J199" s="16">
        <f>IF(B199="","",IF(I199&gt;=Panel!$C$6,"Cumplido","Por debajo"))</f>
        <v/>
      </c>
      <c r="K199" s="5" t="n"/>
    </row>
    <row r="200">
      <c r="B200" s="23" t="n"/>
      <c r="C200" s="24" t="n"/>
      <c r="D200" s="5" t="n"/>
      <c r="E200" s="24" t="n"/>
      <c r="F200" s="18">
        <f>IF(D200="","",D200*Panel!$C$5)</f>
        <v/>
      </c>
      <c r="G200" s="16">
        <f>IF(B200="","",MID("LunMarMiéJueVieSábDom",(WEEKDAY(B200,2)-1)*3+1,3))</f>
        <v/>
      </c>
      <c r="H200" s="17">
        <f>IF(B200="","",B200-WEEKDAY(B200,2)+1)</f>
        <v/>
      </c>
      <c r="I200" s="18">
        <f>IF(B200="","",SUMIF($B$8:$B$207,B200,$D$8:$D$207))</f>
        <v/>
      </c>
      <c r="J200" s="16">
        <f>IF(B200="","",IF(I200&gt;=Panel!$C$6,"Cumplido","Por debajo"))</f>
        <v/>
      </c>
      <c r="K200" s="5" t="n"/>
    </row>
    <row r="201">
      <c r="B201" s="23" t="n"/>
      <c r="C201" s="24" t="n"/>
      <c r="D201" s="5" t="n"/>
      <c r="E201" s="24" t="n"/>
      <c r="F201" s="18">
        <f>IF(D201="","",D201*Panel!$C$5)</f>
        <v/>
      </c>
      <c r="G201" s="16">
        <f>IF(B201="","",MID("LunMarMiéJueVieSábDom",(WEEKDAY(B201,2)-1)*3+1,3))</f>
        <v/>
      </c>
      <c r="H201" s="17">
        <f>IF(B201="","",B201-WEEKDAY(B201,2)+1)</f>
        <v/>
      </c>
      <c r="I201" s="18">
        <f>IF(B201="","",SUMIF($B$8:$B$207,B201,$D$8:$D$207))</f>
        <v/>
      </c>
      <c r="J201" s="16">
        <f>IF(B201="","",IF(I201&gt;=Panel!$C$6,"Cumplido","Por debajo"))</f>
        <v/>
      </c>
      <c r="K201" s="5" t="n"/>
    </row>
    <row r="202">
      <c r="B202" s="23" t="n"/>
      <c r="C202" s="24" t="n"/>
      <c r="D202" s="5" t="n"/>
      <c r="E202" s="24" t="n"/>
      <c r="F202" s="18">
        <f>IF(D202="","",D202*Panel!$C$5)</f>
        <v/>
      </c>
      <c r="G202" s="16">
        <f>IF(B202="","",MID("LunMarMiéJueVieSábDom",(WEEKDAY(B202,2)-1)*3+1,3))</f>
        <v/>
      </c>
      <c r="H202" s="17">
        <f>IF(B202="","",B202-WEEKDAY(B202,2)+1)</f>
        <v/>
      </c>
      <c r="I202" s="18">
        <f>IF(B202="","",SUMIF($B$8:$B$207,B202,$D$8:$D$207))</f>
        <v/>
      </c>
      <c r="J202" s="16">
        <f>IF(B202="","",IF(I202&gt;=Panel!$C$6,"Cumplido","Por debajo"))</f>
        <v/>
      </c>
      <c r="K202" s="5" t="n"/>
    </row>
    <row r="203">
      <c r="B203" s="23" t="n"/>
      <c r="C203" s="24" t="n"/>
      <c r="D203" s="5" t="n"/>
      <c r="E203" s="24" t="n"/>
      <c r="F203" s="18">
        <f>IF(D203="","",D203*Panel!$C$5)</f>
        <v/>
      </c>
      <c r="G203" s="16">
        <f>IF(B203="","",MID("LunMarMiéJueVieSábDom",(WEEKDAY(B203,2)-1)*3+1,3))</f>
        <v/>
      </c>
      <c r="H203" s="17">
        <f>IF(B203="","",B203-WEEKDAY(B203,2)+1)</f>
        <v/>
      </c>
      <c r="I203" s="18">
        <f>IF(B203="","",SUMIF($B$8:$B$207,B203,$D$8:$D$207))</f>
        <v/>
      </c>
      <c r="J203" s="16">
        <f>IF(B203="","",IF(I203&gt;=Panel!$C$6,"Cumplido","Por debajo"))</f>
        <v/>
      </c>
      <c r="K203" s="5" t="n"/>
    </row>
    <row r="204">
      <c r="B204" s="23" t="n"/>
      <c r="C204" s="24" t="n"/>
      <c r="D204" s="5" t="n"/>
      <c r="E204" s="24" t="n"/>
      <c r="F204" s="18">
        <f>IF(D204="","",D204*Panel!$C$5)</f>
        <v/>
      </c>
      <c r="G204" s="16">
        <f>IF(B204="","",MID("LunMarMiéJueVieSábDom",(WEEKDAY(B204,2)-1)*3+1,3))</f>
        <v/>
      </c>
      <c r="H204" s="17">
        <f>IF(B204="","",B204-WEEKDAY(B204,2)+1)</f>
        <v/>
      </c>
      <c r="I204" s="18">
        <f>IF(B204="","",SUMIF($B$8:$B$207,B204,$D$8:$D$207))</f>
        <v/>
      </c>
      <c r="J204" s="16">
        <f>IF(B204="","",IF(I204&gt;=Panel!$C$6,"Cumplido","Por debajo"))</f>
        <v/>
      </c>
      <c r="K204" s="5" t="n"/>
    </row>
    <row r="205">
      <c r="B205" s="23" t="n"/>
      <c r="C205" s="24" t="n"/>
      <c r="D205" s="5" t="n"/>
      <c r="E205" s="24" t="n"/>
      <c r="F205" s="18">
        <f>IF(D205="","",D205*Panel!$C$5)</f>
        <v/>
      </c>
      <c r="G205" s="16">
        <f>IF(B205="","",MID("LunMarMiéJueVieSábDom",(WEEKDAY(B205,2)-1)*3+1,3))</f>
        <v/>
      </c>
      <c r="H205" s="17">
        <f>IF(B205="","",B205-WEEKDAY(B205,2)+1)</f>
        <v/>
      </c>
      <c r="I205" s="18">
        <f>IF(B205="","",SUMIF($B$8:$B$207,B205,$D$8:$D$207))</f>
        <v/>
      </c>
      <c r="J205" s="16">
        <f>IF(B205="","",IF(I205&gt;=Panel!$C$6,"Cumplido","Por debajo"))</f>
        <v/>
      </c>
      <c r="K205" s="5" t="n"/>
    </row>
    <row r="206">
      <c r="B206" s="23" t="n"/>
      <c r="C206" s="24" t="n"/>
      <c r="D206" s="5" t="n"/>
      <c r="E206" s="24" t="n"/>
      <c r="F206" s="18">
        <f>IF(D206="","",D206*Panel!$C$5)</f>
        <v/>
      </c>
      <c r="G206" s="16">
        <f>IF(B206="","",MID("LunMarMiéJueVieSábDom",(WEEKDAY(B206,2)-1)*3+1,3))</f>
        <v/>
      </c>
      <c r="H206" s="17">
        <f>IF(B206="","",B206-WEEKDAY(B206,2)+1)</f>
        <v/>
      </c>
      <c r="I206" s="18">
        <f>IF(B206="","",SUMIF($B$8:$B$207,B206,$D$8:$D$207))</f>
        <v/>
      </c>
      <c r="J206" s="16">
        <f>IF(B206="","",IF(I206&gt;=Panel!$C$6,"Cumplido","Por debajo"))</f>
        <v/>
      </c>
      <c r="K206" s="5" t="n"/>
    </row>
    <row r="207">
      <c r="B207" s="23" t="n"/>
      <c r="C207" s="24" t="n"/>
      <c r="D207" s="5" t="n"/>
      <c r="E207" s="24" t="n"/>
      <c r="F207" s="18">
        <f>IF(D207="","",D207*Panel!$C$5)</f>
        <v/>
      </c>
      <c r="G207" s="16">
        <f>IF(B207="","",MID("LunMarMiéJueVieSábDom",(WEEKDAY(B207,2)-1)*3+1,3))</f>
        <v/>
      </c>
      <c r="H207" s="17">
        <f>IF(B207="","",B207-WEEKDAY(B207,2)+1)</f>
        <v/>
      </c>
      <c r="I207" s="18">
        <f>IF(B207="","",SUMIF($B$8:$B$207,B207,$D$8:$D$207))</f>
        <v/>
      </c>
      <c r="J207" s="16">
        <f>IF(B207="","",IF(I207&gt;=Panel!$C$6,"Cumplido","Por debajo"))</f>
        <v/>
      </c>
      <c r="K207" s="5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J8:J207">
    <cfRule type="cellIs" priority="1" operator="equal" dxfId="0">
      <formula>"Cumplido"</formula>
    </cfRule>
    <cfRule type="cellIs" priority="2" operator="equal" dxfId="1">
      <formula>"Por debajo"</formula>
    </cfRule>
  </conditionalFormatting>
  <conditionalFormatting sqref="D8:D207">
    <cfRule type="dataBar" priority="3">
      <dataBar>
        <cfvo type="num" val="0"/>
        <cfvo type="max"/>
        <color rgb="0010B981"/>
      </dataBar>
    </cfRule>
  </conditionalFormatting>
  <dataValidations count="2">
    <dataValidation sqref="C8:C207" showDropDown="0" showInputMessage="0" showErrorMessage="0" allowBlank="1" type="list">
      <formula1>=Asignaturas!$B$8:$B$19</formula1>
    </dataValidation>
    <dataValidation sqref="D8:D207 K8:K207" showDropDown="0" showInputMessage="0" showErrorMessage="1" allowBlank="1" errorTitle="Pomodoros" error="Escribe un número entero entre 0 y 30." type="whole" operator="between">
      <formula1>0</formula1>
      <formula2>30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J22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2" customWidth="1" min="3" max="3"/>
    <col width="12" customWidth="1" min="4" max="4"/>
    <col width="10" customWidth="1" min="5" max="5"/>
    <col width="11" customWidth="1" min="6" max="6"/>
    <col width="12" customWidth="1" min="7" max="7"/>
    <col width="14" customWidth="1" min="8" max="8"/>
    <col width="13" customWidth="1" min="9" max="9"/>
    <col width="15" customWidth="1" min="10" max="10"/>
  </cols>
  <sheetData>
    <row r="2" ht="34" customHeight="1">
      <c r="B2" s="1" t="inlineStr">
        <is>
          <t>Asignaturas y metas semanales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Escribe tus asignaturas y una meta semanal en pomodoros; el resto se calcula con tus sesiones.</t>
        </is>
      </c>
    </row>
    <row r="7" ht="44" customHeight="1">
      <c r="B7" s="15" t="inlineStr">
        <is>
          <t>Asignatura</t>
        </is>
      </c>
      <c r="C7" s="15" t="inlineStr">
        <is>
          <t>Meta semanal (pomodoros)</t>
        </is>
      </c>
      <c r="D7" s="15" t="inlineStr">
        <is>
          <t>Pomodoros totales</t>
        </is>
      </c>
      <c r="E7" s="15" t="inlineStr">
        <is>
          <t>Horas</t>
        </is>
      </c>
      <c r="F7" s="15" t="inlineStr">
        <is>
          <t>% del total</t>
        </is>
      </c>
      <c r="G7" s="15" t="inlineStr">
        <is>
          <t>Esta semana</t>
        </is>
      </c>
      <c r="H7" s="15" t="inlineStr">
        <is>
          <t>Cumplimiento semanal</t>
        </is>
      </c>
      <c r="I7" s="15" t="inlineStr">
        <is>
          <t>Último día</t>
        </is>
      </c>
      <c r="J7" s="15" t="inlineStr">
        <is>
          <t>Situación</t>
        </is>
      </c>
    </row>
    <row r="8">
      <c r="B8" s="24" t="inlineStr">
        <is>
          <t>Matemáticas</t>
        </is>
      </c>
      <c r="C8" s="5" t="n">
        <v>12</v>
      </c>
      <c r="D8" s="18">
        <f>IF(B8="","",SUMIF(Sesiones!$C$8:$C$207,B8,Sesiones!$D$8:$D$207))</f>
        <v/>
      </c>
      <c r="E8" s="25">
        <f>IF(B8="","",D8*Panel!$C$5/60)</f>
        <v/>
      </c>
      <c r="F8" s="26">
        <f>IF(B8="","",IFERROR(D8/SUM(Sesiones!$D$8:$D$207),0))</f>
        <v/>
      </c>
      <c r="G8" s="18">
        <f>IF(B8="","",SUMIFS(Sesiones!$D$8:$D$207,Sesiones!$C$8:$C$207,B8,Sesiones!$H$8:$H$207,Panel!$G$6))</f>
        <v/>
      </c>
      <c r="H8" s="27">
        <f>IF(OR(B8="",C8="",C8=0),"",G8/C8)</f>
        <v/>
      </c>
      <c r="I8" s="17">
        <f>IF(B8="","",IF(D8=0,"-",SUMPRODUCT(MAX((Sesiones!$C$8:$C$207=B8)*Sesiones!$B$8:$B$207))))</f>
        <v/>
      </c>
      <c r="J8" s="16">
        <f>IF(H8="","",IF(H8&gt;=1,"Meta cumplida",IF(H8&gt;=0.5,"En camino","Atrasada")))</f>
        <v/>
      </c>
    </row>
    <row r="9">
      <c r="B9" s="24" t="inlineStr">
        <is>
          <t>Inglés</t>
        </is>
      </c>
      <c r="C9" s="5" t="n">
        <v>8</v>
      </c>
      <c r="D9" s="18">
        <f>IF(B9="","",SUMIF(Sesiones!$C$8:$C$207,B9,Sesiones!$D$8:$D$207))</f>
        <v/>
      </c>
      <c r="E9" s="25">
        <f>IF(B9="","",D9*Panel!$C$5/60)</f>
        <v/>
      </c>
      <c r="F9" s="26">
        <f>IF(B9="","",IFERROR(D9/SUM(Sesiones!$D$8:$D$207),0))</f>
        <v/>
      </c>
      <c r="G9" s="18">
        <f>IF(B9="","",SUMIFS(Sesiones!$D$8:$D$207,Sesiones!$C$8:$C$207,B9,Sesiones!$H$8:$H$207,Panel!$G$6))</f>
        <v/>
      </c>
      <c r="H9" s="27">
        <f>IF(OR(B9="",C9="",C9=0),"",G9/C9)</f>
        <v/>
      </c>
      <c r="I9" s="17">
        <f>IF(B9="","",IF(D9=0,"-",SUMPRODUCT(MAX((Sesiones!$C$8:$C$207=B9)*Sesiones!$B$8:$B$207))))</f>
        <v/>
      </c>
      <c r="J9" s="16">
        <f>IF(H9="","",IF(H9&gt;=1,"Meta cumplida",IF(H9&gt;=0.5,"En camino","Atrasada")))</f>
        <v/>
      </c>
    </row>
    <row r="10">
      <c r="B10" s="24" t="inlineStr">
        <is>
          <t>Derecho Constitucional</t>
        </is>
      </c>
      <c r="C10" s="5" t="n">
        <v>14</v>
      </c>
      <c r="D10" s="18">
        <f>IF(B10="","",SUMIF(Sesiones!$C$8:$C$207,B10,Sesiones!$D$8:$D$207))</f>
        <v/>
      </c>
      <c r="E10" s="25">
        <f>IF(B10="","",D10*Panel!$C$5/60)</f>
        <v/>
      </c>
      <c r="F10" s="26">
        <f>IF(B10="","",IFERROR(D10/SUM(Sesiones!$D$8:$D$207),0))</f>
        <v/>
      </c>
      <c r="G10" s="18">
        <f>IF(B10="","",SUMIFS(Sesiones!$D$8:$D$207,Sesiones!$C$8:$C$207,B10,Sesiones!$H$8:$H$207,Panel!$G$6))</f>
        <v/>
      </c>
      <c r="H10" s="27">
        <f>IF(OR(B10="",C10="",C10=0),"",G10/C10)</f>
        <v/>
      </c>
      <c r="I10" s="17">
        <f>IF(B10="","",IF(D10=0,"-",SUMPRODUCT(MAX((Sesiones!$C$8:$C$207=B10)*Sesiones!$B$8:$B$207))))</f>
        <v/>
      </c>
      <c r="J10" s="16">
        <f>IF(H10="","",IF(H10&gt;=1,"Meta cumplida",IF(H10&gt;=0.5,"En camino","Atrasada")))</f>
        <v/>
      </c>
    </row>
    <row r="11">
      <c r="B11" s="24" t="inlineStr">
        <is>
          <t>Historia</t>
        </is>
      </c>
      <c r="C11" s="5" t="n">
        <v>8</v>
      </c>
      <c r="D11" s="18">
        <f>IF(B11="","",SUMIF(Sesiones!$C$8:$C$207,B11,Sesiones!$D$8:$D$207))</f>
        <v/>
      </c>
      <c r="E11" s="25">
        <f>IF(B11="","",D11*Panel!$C$5/60)</f>
        <v/>
      </c>
      <c r="F11" s="26">
        <f>IF(B11="","",IFERROR(D11/SUM(Sesiones!$D$8:$D$207),0))</f>
        <v/>
      </c>
      <c r="G11" s="18">
        <f>IF(B11="","",SUMIFS(Sesiones!$D$8:$D$207,Sesiones!$C$8:$C$207,B11,Sesiones!$H$8:$H$207,Panel!$G$6))</f>
        <v/>
      </c>
      <c r="H11" s="27">
        <f>IF(OR(B11="",C11="",C11=0),"",G11/C11)</f>
        <v/>
      </c>
      <c r="I11" s="17">
        <f>IF(B11="","",IF(D11=0,"-",SUMPRODUCT(MAX((Sesiones!$C$8:$C$207=B11)*Sesiones!$B$8:$B$207))))</f>
        <v/>
      </c>
      <c r="J11" s="16">
        <f>IF(H11="","",IF(H11&gt;=1,"Meta cumplida",IF(H11&gt;=0.5,"En camino","Atrasada")))</f>
        <v/>
      </c>
    </row>
    <row r="12">
      <c r="B12" s="24" t="inlineStr">
        <is>
          <t>Programación</t>
        </is>
      </c>
      <c r="C12" s="5" t="n">
        <v>6</v>
      </c>
      <c r="D12" s="18">
        <f>IF(B12="","",SUMIF(Sesiones!$C$8:$C$207,B12,Sesiones!$D$8:$D$207))</f>
        <v/>
      </c>
      <c r="E12" s="25">
        <f>IF(B12="","",D12*Panel!$C$5/60)</f>
        <v/>
      </c>
      <c r="F12" s="26">
        <f>IF(B12="","",IFERROR(D12/SUM(Sesiones!$D$8:$D$207),0))</f>
        <v/>
      </c>
      <c r="G12" s="18">
        <f>IF(B12="","",SUMIFS(Sesiones!$D$8:$D$207,Sesiones!$C$8:$C$207,B12,Sesiones!$H$8:$H$207,Panel!$G$6))</f>
        <v/>
      </c>
      <c r="H12" s="27">
        <f>IF(OR(B12="",C12="",C12=0),"",G12/C12)</f>
        <v/>
      </c>
      <c r="I12" s="17">
        <f>IF(B12="","",IF(D12=0,"-",SUMPRODUCT(MAX((Sesiones!$C$8:$C$207=B12)*Sesiones!$B$8:$B$207))))</f>
        <v/>
      </c>
      <c r="J12" s="16">
        <f>IF(H12="","",IF(H12&gt;=1,"Meta cumplida",IF(H12&gt;=0.5,"En camino","Atrasada")))</f>
        <v/>
      </c>
    </row>
    <row r="13">
      <c r="B13" s="24" t="inlineStr">
        <is>
          <t>Lectura</t>
        </is>
      </c>
      <c r="C13" s="5" t="n">
        <v>3</v>
      </c>
      <c r="D13" s="18">
        <f>IF(B13="","",SUMIF(Sesiones!$C$8:$C$207,B13,Sesiones!$D$8:$D$207))</f>
        <v/>
      </c>
      <c r="E13" s="25">
        <f>IF(B13="","",D13*Panel!$C$5/60)</f>
        <v/>
      </c>
      <c r="F13" s="26">
        <f>IF(B13="","",IFERROR(D13/SUM(Sesiones!$D$8:$D$207),0))</f>
        <v/>
      </c>
      <c r="G13" s="18">
        <f>IF(B13="","",SUMIFS(Sesiones!$D$8:$D$207,Sesiones!$C$8:$C$207,B13,Sesiones!$H$8:$H$207,Panel!$G$6))</f>
        <v/>
      </c>
      <c r="H13" s="27">
        <f>IF(OR(B13="",C13="",C13=0),"",G13/C13)</f>
        <v/>
      </c>
      <c r="I13" s="17">
        <f>IF(B13="","",IF(D13=0,"-",SUMPRODUCT(MAX((Sesiones!$C$8:$C$207=B13)*Sesiones!$B$8:$B$207))))</f>
        <v/>
      </c>
      <c r="J13" s="16">
        <f>IF(H13="","",IF(H13&gt;=1,"Meta cumplida",IF(H13&gt;=0.5,"En camino","Atrasada")))</f>
        <v/>
      </c>
    </row>
    <row r="14">
      <c r="B14" s="24" t="n"/>
      <c r="C14" s="5" t="n"/>
      <c r="D14" s="18">
        <f>IF(B14="","",SUMIF(Sesiones!$C$8:$C$207,B14,Sesiones!$D$8:$D$207))</f>
        <v/>
      </c>
      <c r="E14" s="25">
        <f>IF(B14="","",D14*Panel!$C$5/60)</f>
        <v/>
      </c>
      <c r="F14" s="26">
        <f>IF(B14="","",IFERROR(D14/SUM(Sesiones!$D$8:$D$207),0))</f>
        <v/>
      </c>
      <c r="G14" s="18">
        <f>IF(B14="","",SUMIFS(Sesiones!$D$8:$D$207,Sesiones!$C$8:$C$207,B14,Sesiones!$H$8:$H$207,Panel!$G$6))</f>
        <v/>
      </c>
      <c r="H14" s="27">
        <f>IF(OR(B14="",C14="",C14=0),"",G14/C14)</f>
        <v/>
      </c>
      <c r="I14" s="17">
        <f>IF(B14="","",IF(D14=0,"-",SUMPRODUCT(MAX((Sesiones!$C$8:$C$207=B14)*Sesiones!$B$8:$B$207))))</f>
        <v/>
      </c>
      <c r="J14" s="16">
        <f>IF(H14="","",IF(H14&gt;=1,"Meta cumplida",IF(H14&gt;=0.5,"En camino","Atrasada")))</f>
        <v/>
      </c>
    </row>
    <row r="15">
      <c r="B15" s="24" t="n"/>
      <c r="C15" s="5" t="n"/>
      <c r="D15" s="18">
        <f>IF(B15="","",SUMIF(Sesiones!$C$8:$C$207,B15,Sesiones!$D$8:$D$207))</f>
        <v/>
      </c>
      <c r="E15" s="25">
        <f>IF(B15="","",D15*Panel!$C$5/60)</f>
        <v/>
      </c>
      <c r="F15" s="26">
        <f>IF(B15="","",IFERROR(D15/SUM(Sesiones!$D$8:$D$207),0))</f>
        <v/>
      </c>
      <c r="G15" s="18">
        <f>IF(B15="","",SUMIFS(Sesiones!$D$8:$D$207,Sesiones!$C$8:$C$207,B15,Sesiones!$H$8:$H$207,Panel!$G$6))</f>
        <v/>
      </c>
      <c r="H15" s="27">
        <f>IF(OR(B15="",C15="",C15=0),"",G15/C15)</f>
        <v/>
      </c>
      <c r="I15" s="17">
        <f>IF(B15="","",IF(D15=0,"-",SUMPRODUCT(MAX((Sesiones!$C$8:$C$207=B15)*Sesiones!$B$8:$B$207))))</f>
        <v/>
      </c>
      <c r="J15" s="16">
        <f>IF(H15="","",IF(H15&gt;=1,"Meta cumplida",IF(H15&gt;=0.5,"En camino","Atrasada")))</f>
        <v/>
      </c>
    </row>
    <row r="16">
      <c r="B16" s="24" t="n"/>
      <c r="C16" s="5" t="n"/>
      <c r="D16" s="18">
        <f>IF(B16="","",SUMIF(Sesiones!$C$8:$C$207,B16,Sesiones!$D$8:$D$207))</f>
        <v/>
      </c>
      <c r="E16" s="25">
        <f>IF(B16="","",D16*Panel!$C$5/60)</f>
        <v/>
      </c>
      <c r="F16" s="26">
        <f>IF(B16="","",IFERROR(D16/SUM(Sesiones!$D$8:$D$207),0))</f>
        <v/>
      </c>
      <c r="G16" s="18">
        <f>IF(B16="","",SUMIFS(Sesiones!$D$8:$D$207,Sesiones!$C$8:$C$207,B16,Sesiones!$H$8:$H$207,Panel!$G$6))</f>
        <v/>
      </c>
      <c r="H16" s="27">
        <f>IF(OR(B16="",C16="",C16=0),"",G16/C16)</f>
        <v/>
      </c>
      <c r="I16" s="17">
        <f>IF(B16="","",IF(D16=0,"-",SUMPRODUCT(MAX((Sesiones!$C$8:$C$207=B16)*Sesiones!$B$8:$B$207))))</f>
        <v/>
      </c>
      <c r="J16" s="16">
        <f>IF(H16="","",IF(H16&gt;=1,"Meta cumplida",IF(H16&gt;=0.5,"En camino","Atrasada")))</f>
        <v/>
      </c>
    </row>
    <row r="17">
      <c r="B17" s="24" t="n"/>
      <c r="C17" s="5" t="n"/>
      <c r="D17" s="18">
        <f>IF(B17="","",SUMIF(Sesiones!$C$8:$C$207,B17,Sesiones!$D$8:$D$207))</f>
        <v/>
      </c>
      <c r="E17" s="25">
        <f>IF(B17="","",D17*Panel!$C$5/60)</f>
        <v/>
      </c>
      <c r="F17" s="26">
        <f>IF(B17="","",IFERROR(D17/SUM(Sesiones!$D$8:$D$207),0))</f>
        <v/>
      </c>
      <c r="G17" s="18">
        <f>IF(B17="","",SUMIFS(Sesiones!$D$8:$D$207,Sesiones!$C$8:$C$207,B17,Sesiones!$H$8:$H$207,Panel!$G$6))</f>
        <v/>
      </c>
      <c r="H17" s="27">
        <f>IF(OR(B17="",C17="",C17=0),"",G17/C17)</f>
        <v/>
      </c>
      <c r="I17" s="17">
        <f>IF(B17="","",IF(D17=0,"-",SUMPRODUCT(MAX((Sesiones!$C$8:$C$207=B17)*Sesiones!$B$8:$B$207))))</f>
        <v/>
      </c>
      <c r="J17" s="16">
        <f>IF(H17="","",IF(H17&gt;=1,"Meta cumplida",IF(H17&gt;=0.5,"En camino","Atrasada")))</f>
        <v/>
      </c>
    </row>
    <row r="18">
      <c r="B18" s="24" t="n"/>
      <c r="C18" s="5" t="n"/>
      <c r="D18" s="18">
        <f>IF(B18="","",SUMIF(Sesiones!$C$8:$C$207,B18,Sesiones!$D$8:$D$207))</f>
        <v/>
      </c>
      <c r="E18" s="25">
        <f>IF(B18="","",D18*Panel!$C$5/60)</f>
        <v/>
      </c>
      <c r="F18" s="26">
        <f>IF(B18="","",IFERROR(D18/SUM(Sesiones!$D$8:$D$207),0))</f>
        <v/>
      </c>
      <c r="G18" s="18">
        <f>IF(B18="","",SUMIFS(Sesiones!$D$8:$D$207,Sesiones!$C$8:$C$207,B18,Sesiones!$H$8:$H$207,Panel!$G$6))</f>
        <v/>
      </c>
      <c r="H18" s="27">
        <f>IF(OR(B18="",C18="",C18=0),"",G18/C18)</f>
        <v/>
      </c>
      <c r="I18" s="17">
        <f>IF(B18="","",IF(D18=0,"-",SUMPRODUCT(MAX((Sesiones!$C$8:$C$207=B18)*Sesiones!$B$8:$B$207))))</f>
        <v/>
      </c>
      <c r="J18" s="16">
        <f>IF(H18="","",IF(H18&gt;=1,"Meta cumplida",IF(H18&gt;=0.5,"En camino","Atrasada")))</f>
        <v/>
      </c>
    </row>
    <row r="19">
      <c r="B19" s="24" t="n"/>
      <c r="C19" s="5" t="n"/>
      <c r="D19" s="18">
        <f>IF(B19="","",SUMIF(Sesiones!$C$8:$C$207,B19,Sesiones!$D$8:$D$207))</f>
        <v/>
      </c>
      <c r="E19" s="25">
        <f>IF(B19="","",D19*Panel!$C$5/60)</f>
        <v/>
      </c>
      <c r="F19" s="26">
        <f>IF(B19="","",IFERROR(D19/SUM(Sesiones!$D$8:$D$207),0))</f>
        <v/>
      </c>
      <c r="G19" s="18">
        <f>IF(B19="","",SUMIFS(Sesiones!$D$8:$D$207,Sesiones!$C$8:$C$207,B19,Sesiones!$H$8:$H$207,Panel!$G$6))</f>
        <v/>
      </c>
      <c r="H19" s="27">
        <f>IF(OR(B19="",C19="",C19=0),"",G19/C19)</f>
        <v/>
      </c>
      <c r="I19" s="17">
        <f>IF(B19="","",IF(D19=0,"-",SUMPRODUCT(MAX((Sesiones!$C$8:$C$207=B19)*Sesiones!$B$8:$B$207))))</f>
        <v/>
      </c>
      <c r="J19" s="16">
        <f>IF(H19="","",IF(H19&gt;=1,"Meta cumplida",IF(H19&gt;=0.5,"En camino","Atrasada")))</f>
        <v/>
      </c>
    </row>
    <row r="20">
      <c r="B20" s="19" t="inlineStr">
        <is>
          <t>Total</t>
        </is>
      </c>
      <c r="C20" s="20">
        <f>SUM(C8:C19)</f>
        <v/>
      </c>
      <c r="D20" s="20">
        <f>SUM(D8:D19)</f>
        <v/>
      </c>
      <c r="E20" s="28">
        <f>SUM(E8:E19)</f>
        <v/>
      </c>
      <c r="F20" s="29">
        <f>SUM(F8:F19)</f>
        <v/>
      </c>
      <c r="G20" s="20">
        <f>SUM(G8:G19)</f>
        <v/>
      </c>
      <c r="H20" s="21">
        <f>IFERROR(G20/C20,"")</f>
        <v/>
      </c>
      <c r="I20" s="19" t="inlineStr"/>
      <c r="J20" s="19" t="inlineStr"/>
    </row>
    <row r="22">
      <c r="B22" s="30" t="inlineStr">
        <is>
          <t>La columna «Esta semana» cuenta la semana (lunes a domingo) del último día con registro.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J8:J19">
    <cfRule type="cellIs" priority="1" operator="equal" dxfId="0">
      <formula>"Meta cumplida"</formula>
    </cfRule>
    <cfRule type="cellIs" priority="2" operator="equal" dxfId="1">
      <formula>"En camino"</formula>
    </cfRule>
    <cfRule type="cellIs" priority="3" operator="equal" dxfId="3">
      <formula>"Atrasada"</formula>
    </cfRule>
  </conditionalFormatting>
  <conditionalFormatting sqref="H8:H19">
    <cfRule type="dataBar" priority="4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H9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7" customWidth="1" min="3" max="3"/>
    <col width="12" customWidth="1" min="4" max="4"/>
    <col width="11" customWidth="1" min="5" max="5"/>
    <col width="12" customWidth="1" min="6" max="6"/>
    <col width="10" customWidth="1" min="7" max="7"/>
    <col width="13" customWidth="1" min="8" max="8"/>
  </cols>
  <sheetData>
    <row r="2" ht="34" customHeight="1">
      <c r="B2" s="1" t="inlineStr">
        <is>
          <t>Días y rachas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Suma de pomodoros por día y racha de días seguidos cumpliendo el objetivo diario.</t>
        </is>
      </c>
    </row>
    <row r="5">
      <c r="B5" s="6" t="inlineStr">
        <is>
          <t>Primer día:</t>
        </is>
      </c>
      <c r="C5" s="23" t="n">
        <v>46279</v>
      </c>
      <c r="D5" s="31" t="n"/>
      <c r="E5" s="6" t="inlineStr">
        <is>
          <t>Objetivo diario:</t>
        </is>
      </c>
      <c r="F5" s="32">
        <f>Panel!C6</f>
        <v/>
      </c>
    </row>
    <row r="7" ht="32" customHeight="1">
      <c r="B7" s="15" t="inlineStr">
        <is>
          <t>Fecha</t>
        </is>
      </c>
      <c r="C7" s="15" t="inlineStr">
        <is>
          <t>Día</t>
        </is>
      </c>
      <c r="D7" s="15" t="inlineStr">
        <is>
          <t>Pomodoros</t>
        </is>
      </c>
      <c r="E7" s="15" t="inlineStr">
        <is>
          <t>Minutos</t>
        </is>
      </c>
      <c r="F7" s="15" t="inlineStr">
        <is>
          <t>Objetivo cumplido</t>
        </is>
      </c>
      <c r="G7" s="15" t="inlineStr">
        <is>
          <t>Racha (días)</t>
        </is>
      </c>
      <c r="H7" s="15" t="inlineStr">
        <is>
          <t>Acumulado</t>
        </is>
      </c>
    </row>
    <row r="8">
      <c r="B8" s="17">
        <f>$C$5</f>
        <v/>
      </c>
      <c r="C8" s="16">
        <f>IF(B8="","",MID("LunMarMiéJueVieSábDom",(WEEKDAY(B8,2)-1)*3+1,3))</f>
        <v/>
      </c>
      <c r="D8" s="18">
        <f>IF(B8="","",SUMIF(Sesiones!$B$8:$B$207,B8,Sesiones!$D$8:$D$207))</f>
        <v/>
      </c>
      <c r="E8" s="18">
        <f>IF(D8="","",D8*Panel!$C$5)</f>
        <v/>
      </c>
      <c r="F8" s="16">
        <f>IF(B8="","",IF(B8&gt;Panel!$G$5,"",IF(D8&gt;=Panel!$C$6,"Sí","No")))</f>
        <v/>
      </c>
      <c r="G8" s="18">
        <f>IF(F8="","",IF(F8="Sí",1,0))</f>
        <v/>
      </c>
      <c r="H8" s="18">
        <f>IF(F8="","",SUM($D$8:D8))</f>
        <v/>
      </c>
    </row>
    <row r="9">
      <c r="B9" s="17">
        <f>IF(B8="","",B8+1)</f>
        <v/>
      </c>
      <c r="C9" s="16">
        <f>IF(B9="","",MID("LunMarMiéJueVieSábDom",(WEEKDAY(B9,2)-1)*3+1,3))</f>
        <v/>
      </c>
      <c r="D9" s="18">
        <f>IF(B9="","",SUMIF(Sesiones!$B$8:$B$207,B9,Sesiones!$D$8:$D$207))</f>
        <v/>
      </c>
      <c r="E9" s="18">
        <f>IF(D9="","",D9*Panel!$C$5)</f>
        <v/>
      </c>
      <c r="F9" s="16">
        <f>IF(B9="","",IF(B9&gt;Panel!$G$5,"",IF(D9&gt;=Panel!$C$6,"Sí","No")))</f>
        <v/>
      </c>
      <c r="G9" s="18">
        <f>IF(F9="","",IF(F9="Sí",N(G8)+1,0))</f>
        <v/>
      </c>
      <c r="H9" s="18">
        <f>IF(F9="","",SUM($D$8:D9))</f>
        <v/>
      </c>
    </row>
    <row r="10">
      <c r="B10" s="17">
        <f>IF(B9="","",B9+1)</f>
        <v/>
      </c>
      <c r="C10" s="16">
        <f>IF(B10="","",MID("LunMarMiéJueVieSábDom",(WEEKDAY(B10,2)-1)*3+1,3))</f>
        <v/>
      </c>
      <c r="D10" s="18">
        <f>IF(B10="","",SUMIF(Sesiones!$B$8:$B$207,B10,Sesiones!$D$8:$D$207))</f>
        <v/>
      </c>
      <c r="E10" s="18">
        <f>IF(D10="","",D10*Panel!$C$5)</f>
        <v/>
      </c>
      <c r="F10" s="16">
        <f>IF(B10="","",IF(B10&gt;Panel!$G$5,"",IF(D10&gt;=Panel!$C$6,"Sí","No")))</f>
        <v/>
      </c>
      <c r="G10" s="18">
        <f>IF(F10="","",IF(F10="Sí",N(G9)+1,0))</f>
        <v/>
      </c>
      <c r="H10" s="18">
        <f>IF(F10="","",SUM($D$8:D10))</f>
        <v/>
      </c>
    </row>
    <row r="11">
      <c r="B11" s="17">
        <f>IF(B10="","",B10+1)</f>
        <v/>
      </c>
      <c r="C11" s="16">
        <f>IF(B11="","",MID("LunMarMiéJueVieSábDom",(WEEKDAY(B11,2)-1)*3+1,3))</f>
        <v/>
      </c>
      <c r="D11" s="18">
        <f>IF(B11="","",SUMIF(Sesiones!$B$8:$B$207,B11,Sesiones!$D$8:$D$207))</f>
        <v/>
      </c>
      <c r="E11" s="18">
        <f>IF(D11="","",D11*Panel!$C$5)</f>
        <v/>
      </c>
      <c r="F11" s="16">
        <f>IF(B11="","",IF(B11&gt;Panel!$G$5,"",IF(D11&gt;=Panel!$C$6,"Sí","No")))</f>
        <v/>
      </c>
      <c r="G11" s="18">
        <f>IF(F11="","",IF(F11="Sí",N(G10)+1,0))</f>
        <v/>
      </c>
      <c r="H11" s="18">
        <f>IF(F11="","",SUM($D$8:D11))</f>
        <v/>
      </c>
    </row>
    <row r="12">
      <c r="B12" s="17">
        <f>IF(B11="","",B11+1)</f>
        <v/>
      </c>
      <c r="C12" s="16">
        <f>IF(B12="","",MID("LunMarMiéJueVieSábDom",(WEEKDAY(B12,2)-1)*3+1,3))</f>
        <v/>
      </c>
      <c r="D12" s="18">
        <f>IF(B12="","",SUMIF(Sesiones!$B$8:$B$207,B12,Sesiones!$D$8:$D$207))</f>
        <v/>
      </c>
      <c r="E12" s="18">
        <f>IF(D12="","",D12*Panel!$C$5)</f>
        <v/>
      </c>
      <c r="F12" s="16">
        <f>IF(B12="","",IF(B12&gt;Panel!$G$5,"",IF(D12&gt;=Panel!$C$6,"Sí","No")))</f>
        <v/>
      </c>
      <c r="G12" s="18">
        <f>IF(F12="","",IF(F12="Sí",N(G11)+1,0))</f>
        <v/>
      </c>
      <c r="H12" s="18">
        <f>IF(F12="","",SUM($D$8:D12))</f>
        <v/>
      </c>
    </row>
    <row r="13">
      <c r="B13" s="17">
        <f>IF(B12="","",B12+1)</f>
        <v/>
      </c>
      <c r="C13" s="16">
        <f>IF(B13="","",MID("LunMarMiéJueVieSábDom",(WEEKDAY(B13,2)-1)*3+1,3))</f>
        <v/>
      </c>
      <c r="D13" s="18">
        <f>IF(B13="","",SUMIF(Sesiones!$B$8:$B$207,B13,Sesiones!$D$8:$D$207))</f>
        <v/>
      </c>
      <c r="E13" s="18">
        <f>IF(D13="","",D13*Panel!$C$5)</f>
        <v/>
      </c>
      <c r="F13" s="16">
        <f>IF(B13="","",IF(B13&gt;Panel!$G$5,"",IF(D13&gt;=Panel!$C$6,"Sí","No")))</f>
        <v/>
      </c>
      <c r="G13" s="18">
        <f>IF(F13="","",IF(F13="Sí",N(G12)+1,0))</f>
        <v/>
      </c>
      <c r="H13" s="18">
        <f>IF(F13="","",SUM($D$8:D13))</f>
        <v/>
      </c>
    </row>
    <row r="14">
      <c r="B14" s="17">
        <f>IF(B13="","",B13+1)</f>
        <v/>
      </c>
      <c r="C14" s="16">
        <f>IF(B14="","",MID("LunMarMiéJueVieSábDom",(WEEKDAY(B14,2)-1)*3+1,3))</f>
        <v/>
      </c>
      <c r="D14" s="18">
        <f>IF(B14="","",SUMIF(Sesiones!$B$8:$B$207,B14,Sesiones!$D$8:$D$207))</f>
        <v/>
      </c>
      <c r="E14" s="18">
        <f>IF(D14="","",D14*Panel!$C$5)</f>
        <v/>
      </c>
      <c r="F14" s="16">
        <f>IF(B14="","",IF(B14&gt;Panel!$G$5,"",IF(D14&gt;=Panel!$C$6,"Sí","No")))</f>
        <v/>
      </c>
      <c r="G14" s="18">
        <f>IF(F14="","",IF(F14="Sí",N(G13)+1,0))</f>
        <v/>
      </c>
      <c r="H14" s="18">
        <f>IF(F14="","",SUM($D$8:D14))</f>
        <v/>
      </c>
    </row>
    <row r="15">
      <c r="B15" s="17">
        <f>IF(B14="","",B14+1)</f>
        <v/>
      </c>
      <c r="C15" s="16">
        <f>IF(B15="","",MID("LunMarMiéJueVieSábDom",(WEEKDAY(B15,2)-1)*3+1,3))</f>
        <v/>
      </c>
      <c r="D15" s="18">
        <f>IF(B15="","",SUMIF(Sesiones!$B$8:$B$207,B15,Sesiones!$D$8:$D$207))</f>
        <v/>
      </c>
      <c r="E15" s="18">
        <f>IF(D15="","",D15*Panel!$C$5)</f>
        <v/>
      </c>
      <c r="F15" s="16">
        <f>IF(B15="","",IF(B15&gt;Panel!$G$5,"",IF(D15&gt;=Panel!$C$6,"Sí","No")))</f>
        <v/>
      </c>
      <c r="G15" s="18">
        <f>IF(F15="","",IF(F15="Sí",N(G14)+1,0))</f>
        <v/>
      </c>
      <c r="H15" s="18">
        <f>IF(F15="","",SUM($D$8:D15))</f>
        <v/>
      </c>
    </row>
    <row r="16">
      <c r="B16" s="17">
        <f>IF(B15="","",B15+1)</f>
        <v/>
      </c>
      <c r="C16" s="16">
        <f>IF(B16="","",MID("LunMarMiéJueVieSábDom",(WEEKDAY(B16,2)-1)*3+1,3))</f>
        <v/>
      </c>
      <c r="D16" s="18">
        <f>IF(B16="","",SUMIF(Sesiones!$B$8:$B$207,B16,Sesiones!$D$8:$D$207))</f>
        <v/>
      </c>
      <c r="E16" s="18">
        <f>IF(D16="","",D16*Panel!$C$5)</f>
        <v/>
      </c>
      <c r="F16" s="16">
        <f>IF(B16="","",IF(B16&gt;Panel!$G$5,"",IF(D16&gt;=Panel!$C$6,"Sí","No")))</f>
        <v/>
      </c>
      <c r="G16" s="18">
        <f>IF(F16="","",IF(F16="Sí",N(G15)+1,0))</f>
        <v/>
      </c>
      <c r="H16" s="18">
        <f>IF(F16="","",SUM($D$8:D16))</f>
        <v/>
      </c>
    </row>
    <row r="17">
      <c r="B17" s="17">
        <f>IF(B16="","",B16+1)</f>
        <v/>
      </c>
      <c r="C17" s="16">
        <f>IF(B17="","",MID("LunMarMiéJueVieSábDom",(WEEKDAY(B17,2)-1)*3+1,3))</f>
        <v/>
      </c>
      <c r="D17" s="18">
        <f>IF(B17="","",SUMIF(Sesiones!$B$8:$B$207,B17,Sesiones!$D$8:$D$207))</f>
        <v/>
      </c>
      <c r="E17" s="18">
        <f>IF(D17="","",D17*Panel!$C$5)</f>
        <v/>
      </c>
      <c r="F17" s="16">
        <f>IF(B17="","",IF(B17&gt;Panel!$G$5,"",IF(D17&gt;=Panel!$C$6,"Sí","No")))</f>
        <v/>
      </c>
      <c r="G17" s="18">
        <f>IF(F17="","",IF(F17="Sí",N(G16)+1,0))</f>
        <v/>
      </c>
      <c r="H17" s="18">
        <f>IF(F17="","",SUM($D$8:D17))</f>
        <v/>
      </c>
    </row>
    <row r="18">
      <c r="B18" s="17">
        <f>IF(B17="","",B17+1)</f>
        <v/>
      </c>
      <c r="C18" s="16">
        <f>IF(B18="","",MID("LunMarMiéJueVieSábDom",(WEEKDAY(B18,2)-1)*3+1,3))</f>
        <v/>
      </c>
      <c r="D18" s="18">
        <f>IF(B18="","",SUMIF(Sesiones!$B$8:$B$207,B18,Sesiones!$D$8:$D$207))</f>
        <v/>
      </c>
      <c r="E18" s="18">
        <f>IF(D18="","",D18*Panel!$C$5)</f>
        <v/>
      </c>
      <c r="F18" s="16">
        <f>IF(B18="","",IF(B18&gt;Panel!$G$5,"",IF(D18&gt;=Panel!$C$6,"Sí","No")))</f>
        <v/>
      </c>
      <c r="G18" s="18">
        <f>IF(F18="","",IF(F18="Sí",N(G17)+1,0))</f>
        <v/>
      </c>
      <c r="H18" s="18">
        <f>IF(F18="","",SUM($D$8:D18))</f>
        <v/>
      </c>
    </row>
    <row r="19">
      <c r="B19" s="17">
        <f>IF(B18="","",B18+1)</f>
        <v/>
      </c>
      <c r="C19" s="16">
        <f>IF(B19="","",MID("LunMarMiéJueVieSábDom",(WEEKDAY(B19,2)-1)*3+1,3))</f>
        <v/>
      </c>
      <c r="D19" s="18">
        <f>IF(B19="","",SUMIF(Sesiones!$B$8:$B$207,B19,Sesiones!$D$8:$D$207))</f>
        <v/>
      </c>
      <c r="E19" s="18">
        <f>IF(D19="","",D19*Panel!$C$5)</f>
        <v/>
      </c>
      <c r="F19" s="16">
        <f>IF(B19="","",IF(B19&gt;Panel!$G$5,"",IF(D19&gt;=Panel!$C$6,"Sí","No")))</f>
        <v/>
      </c>
      <c r="G19" s="18">
        <f>IF(F19="","",IF(F19="Sí",N(G18)+1,0))</f>
        <v/>
      </c>
      <c r="H19" s="18">
        <f>IF(F19="","",SUM($D$8:D19))</f>
        <v/>
      </c>
    </row>
    <row r="20">
      <c r="B20" s="17">
        <f>IF(B19="","",B19+1)</f>
        <v/>
      </c>
      <c r="C20" s="16">
        <f>IF(B20="","",MID("LunMarMiéJueVieSábDom",(WEEKDAY(B20,2)-1)*3+1,3))</f>
        <v/>
      </c>
      <c r="D20" s="18">
        <f>IF(B20="","",SUMIF(Sesiones!$B$8:$B$207,B20,Sesiones!$D$8:$D$207))</f>
        <v/>
      </c>
      <c r="E20" s="18">
        <f>IF(D20="","",D20*Panel!$C$5)</f>
        <v/>
      </c>
      <c r="F20" s="16">
        <f>IF(B20="","",IF(B20&gt;Panel!$G$5,"",IF(D20&gt;=Panel!$C$6,"Sí","No")))</f>
        <v/>
      </c>
      <c r="G20" s="18">
        <f>IF(F20="","",IF(F20="Sí",N(G19)+1,0))</f>
        <v/>
      </c>
      <c r="H20" s="18">
        <f>IF(F20="","",SUM($D$8:D20))</f>
        <v/>
      </c>
    </row>
    <row r="21">
      <c r="B21" s="17">
        <f>IF(B20="","",B20+1)</f>
        <v/>
      </c>
      <c r="C21" s="16">
        <f>IF(B21="","",MID("LunMarMiéJueVieSábDom",(WEEKDAY(B21,2)-1)*3+1,3))</f>
        <v/>
      </c>
      <c r="D21" s="18">
        <f>IF(B21="","",SUMIF(Sesiones!$B$8:$B$207,B21,Sesiones!$D$8:$D$207))</f>
        <v/>
      </c>
      <c r="E21" s="18">
        <f>IF(D21="","",D21*Panel!$C$5)</f>
        <v/>
      </c>
      <c r="F21" s="16">
        <f>IF(B21="","",IF(B21&gt;Panel!$G$5,"",IF(D21&gt;=Panel!$C$6,"Sí","No")))</f>
        <v/>
      </c>
      <c r="G21" s="18">
        <f>IF(F21="","",IF(F21="Sí",N(G20)+1,0))</f>
        <v/>
      </c>
      <c r="H21" s="18">
        <f>IF(F21="","",SUM($D$8:D21))</f>
        <v/>
      </c>
    </row>
    <row r="22">
      <c r="B22" s="17">
        <f>IF(B21="","",B21+1)</f>
        <v/>
      </c>
      <c r="C22" s="16">
        <f>IF(B22="","",MID("LunMarMiéJueVieSábDom",(WEEKDAY(B22,2)-1)*3+1,3))</f>
        <v/>
      </c>
      <c r="D22" s="18">
        <f>IF(B22="","",SUMIF(Sesiones!$B$8:$B$207,B22,Sesiones!$D$8:$D$207))</f>
        <v/>
      </c>
      <c r="E22" s="18">
        <f>IF(D22="","",D22*Panel!$C$5)</f>
        <v/>
      </c>
      <c r="F22" s="16">
        <f>IF(B22="","",IF(B22&gt;Panel!$G$5,"",IF(D22&gt;=Panel!$C$6,"Sí","No")))</f>
        <v/>
      </c>
      <c r="G22" s="18">
        <f>IF(F22="","",IF(F22="Sí",N(G21)+1,0))</f>
        <v/>
      </c>
      <c r="H22" s="18">
        <f>IF(F22="","",SUM($D$8:D22))</f>
        <v/>
      </c>
    </row>
    <row r="23">
      <c r="B23" s="17">
        <f>IF(B22="","",B22+1)</f>
        <v/>
      </c>
      <c r="C23" s="16">
        <f>IF(B23="","",MID("LunMarMiéJueVieSábDom",(WEEKDAY(B23,2)-1)*3+1,3))</f>
        <v/>
      </c>
      <c r="D23" s="18">
        <f>IF(B23="","",SUMIF(Sesiones!$B$8:$B$207,B23,Sesiones!$D$8:$D$207))</f>
        <v/>
      </c>
      <c r="E23" s="18">
        <f>IF(D23="","",D23*Panel!$C$5)</f>
        <v/>
      </c>
      <c r="F23" s="16">
        <f>IF(B23="","",IF(B23&gt;Panel!$G$5,"",IF(D23&gt;=Panel!$C$6,"Sí","No")))</f>
        <v/>
      </c>
      <c r="G23" s="18">
        <f>IF(F23="","",IF(F23="Sí",N(G22)+1,0))</f>
        <v/>
      </c>
      <c r="H23" s="18">
        <f>IF(F23="","",SUM($D$8:D23))</f>
        <v/>
      </c>
    </row>
    <row r="24">
      <c r="B24" s="17">
        <f>IF(B23="","",B23+1)</f>
        <v/>
      </c>
      <c r="C24" s="16">
        <f>IF(B24="","",MID("LunMarMiéJueVieSábDom",(WEEKDAY(B24,2)-1)*3+1,3))</f>
        <v/>
      </c>
      <c r="D24" s="18">
        <f>IF(B24="","",SUMIF(Sesiones!$B$8:$B$207,B24,Sesiones!$D$8:$D$207))</f>
        <v/>
      </c>
      <c r="E24" s="18">
        <f>IF(D24="","",D24*Panel!$C$5)</f>
        <v/>
      </c>
      <c r="F24" s="16">
        <f>IF(B24="","",IF(B24&gt;Panel!$G$5,"",IF(D24&gt;=Panel!$C$6,"Sí","No")))</f>
        <v/>
      </c>
      <c r="G24" s="18">
        <f>IF(F24="","",IF(F24="Sí",N(G23)+1,0))</f>
        <v/>
      </c>
      <c r="H24" s="18">
        <f>IF(F24="","",SUM($D$8:D24))</f>
        <v/>
      </c>
    </row>
    <row r="25">
      <c r="B25" s="17">
        <f>IF(B24="","",B24+1)</f>
        <v/>
      </c>
      <c r="C25" s="16">
        <f>IF(B25="","",MID("LunMarMiéJueVieSábDom",(WEEKDAY(B25,2)-1)*3+1,3))</f>
        <v/>
      </c>
      <c r="D25" s="18">
        <f>IF(B25="","",SUMIF(Sesiones!$B$8:$B$207,B25,Sesiones!$D$8:$D$207))</f>
        <v/>
      </c>
      <c r="E25" s="18">
        <f>IF(D25="","",D25*Panel!$C$5)</f>
        <v/>
      </c>
      <c r="F25" s="16">
        <f>IF(B25="","",IF(B25&gt;Panel!$G$5,"",IF(D25&gt;=Panel!$C$6,"Sí","No")))</f>
        <v/>
      </c>
      <c r="G25" s="18">
        <f>IF(F25="","",IF(F25="Sí",N(G24)+1,0))</f>
        <v/>
      </c>
      <c r="H25" s="18">
        <f>IF(F25="","",SUM($D$8:D25))</f>
        <v/>
      </c>
    </row>
    <row r="26">
      <c r="B26" s="17">
        <f>IF(B25="","",B25+1)</f>
        <v/>
      </c>
      <c r="C26" s="16">
        <f>IF(B26="","",MID("LunMarMiéJueVieSábDom",(WEEKDAY(B26,2)-1)*3+1,3))</f>
        <v/>
      </c>
      <c r="D26" s="18">
        <f>IF(B26="","",SUMIF(Sesiones!$B$8:$B$207,B26,Sesiones!$D$8:$D$207))</f>
        <v/>
      </c>
      <c r="E26" s="18">
        <f>IF(D26="","",D26*Panel!$C$5)</f>
        <v/>
      </c>
      <c r="F26" s="16">
        <f>IF(B26="","",IF(B26&gt;Panel!$G$5,"",IF(D26&gt;=Panel!$C$6,"Sí","No")))</f>
        <v/>
      </c>
      <c r="G26" s="18">
        <f>IF(F26="","",IF(F26="Sí",N(G25)+1,0))</f>
        <v/>
      </c>
      <c r="H26" s="18">
        <f>IF(F26="","",SUM($D$8:D26))</f>
        <v/>
      </c>
    </row>
    <row r="27">
      <c r="B27" s="17">
        <f>IF(B26="","",B26+1)</f>
        <v/>
      </c>
      <c r="C27" s="16">
        <f>IF(B27="","",MID("LunMarMiéJueVieSábDom",(WEEKDAY(B27,2)-1)*3+1,3))</f>
        <v/>
      </c>
      <c r="D27" s="18">
        <f>IF(B27="","",SUMIF(Sesiones!$B$8:$B$207,B27,Sesiones!$D$8:$D$207))</f>
        <v/>
      </c>
      <c r="E27" s="18">
        <f>IF(D27="","",D27*Panel!$C$5)</f>
        <v/>
      </c>
      <c r="F27" s="16">
        <f>IF(B27="","",IF(B27&gt;Panel!$G$5,"",IF(D27&gt;=Panel!$C$6,"Sí","No")))</f>
        <v/>
      </c>
      <c r="G27" s="18">
        <f>IF(F27="","",IF(F27="Sí",N(G26)+1,0))</f>
        <v/>
      </c>
      <c r="H27" s="18">
        <f>IF(F27="","",SUM($D$8:D27))</f>
        <v/>
      </c>
    </row>
    <row r="28">
      <c r="B28" s="17">
        <f>IF(B27="","",B27+1)</f>
        <v/>
      </c>
      <c r="C28" s="16">
        <f>IF(B28="","",MID("LunMarMiéJueVieSábDom",(WEEKDAY(B28,2)-1)*3+1,3))</f>
        <v/>
      </c>
      <c r="D28" s="18">
        <f>IF(B28="","",SUMIF(Sesiones!$B$8:$B$207,B28,Sesiones!$D$8:$D$207))</f>
        <v/>
      </c>
      <c r="E28" s="18">
        <f>IF(D28="","",D28*Panel!$C$5)</f>
        <v/>
      </c>
      <c r="F28" s="16">
        <f>IF(B28="","",IF(B28&gt;Panel!$G$5,"",IF(D28&gt;=Panel!$C$6,"Sí","No")))</f>
        <v/>
      </c>
      <c r="G28" s="18">
        <f>IF(F28="","",IF(F28="Sí",N(G27)+1,0))</f>
        <v/>
      </c>
      <c r="H28" s="18">
        <f>IF(F28="","",SUM($D$8:D28))</f>
        <v/>
      </c>
    </row>
    <row r="29">
      <c r="B29" s="17">
        <f>IF(B28="","",B28+1)</f>
        <v/>
      </c>
      <c r="C29" s="16">
        <f>IF(B29="","",MID("LunMarMiéJueVieSábDom",(WEEKDAY(B29,2)-1)*3+1,3))</f>
        <v/>
      </c>
      <c r="D29" s="18">
        <f>IF(B29="","",SUMIF(Sesiones!$B$8:$B$207,B29,Sesiones!$D$8:$D$207))</f>
        <v/>
      </c>
      <c r="E29" s="18">
        <f>IF(D29="","",D29*Panel!$C$5)</f>
        <v/>
      </c>
      <c r="F29" s="16">
        <f>IF(B29="","",IF(B29&gt;Panel!$G$5,"",IF(D29&gt;=Panel!$C$6,"Sí","No")))</f>
        <v/>
      </c>
      <c r="G29" s="18">
        <f>IF(F29="","",IF(F29="Sí",N(G28)+1,0))</f>
        <v/>
      </c>
      <c r="H29" s="18">
        <f>IF(F29="","",SUM($D$8:D29))</f>
        <v/>
      </c>
    </row>
    <row r="30">
      <c r="B30" s="17">
        <f>IF(B29="","",B29+1)</f>
        <v/>
      </c>
      <c r="C30" s="16">
        <f>IF(B30="","",MID("LunMarMiéJueVieSábDom",(WEEKDAY(B30,2)-1)*3+1,3))</f>
        <v/>
      </c>
      <c r="D30" s="18">
        <f>IF(B30="","",SUMIF(Sesiones!$B$8:$B$207,B30,Sesiones!$D$8:$D$207))</f>
        <v/>
      </c>
      <c r="E30" s="18">
        <f>IF(D30="","",D30*Panel!$C$5)</f>
        <v/>
      </c>
      <c r="F30" s="16">
        <f>IF(B30="","",IF(B30&gt;Panel!$G$5,"",IF(D30&gt;=Panel!$C$6,"Sí","No")))</f>
        <v/>
      </c>
      <c r="G30" s="18">
        <f>IF(F30="","",IF(F30="Sí",N(G29)+1,0))</f>
        <v/>
      </c>
      <c r="H30" s="18">
        <f>IF(F30="","",SUM($D$8:D30))</f>
        <v/>
      </c>
    </row>
    <row r="31">
      <c r="B31" s="17">
        <f>IF(B30="","",B30+1)</f>
        <v/>
      </c>
      <c r="C31" s="16">
        <f>IF(B31="","",MID("LunMarMiéJueVieSábDom",(WEEKDAY(B31,2)-1)*3+1,3))</f>
        <v/>
      </c>
      <c r="D31" s="18">
        <f>IF(B31="","",SUMIF(Sesiones!$B$8:$B$207,B31,Sesiones!$D$8:$D$207))</f>
        <v/>
      </c>
      <c r="E31" s="18">
        <f>IF(D31="","",D31*Panel!$C$5)</f>
        <v/>
      </c>
      <c r="F31" s="16">
        <f>IF(B31="","",IF(B31&gt;Panel!$G$5,"",IF(D31&gt;=Panel!$C$6,"Sí","No")))</f>
        <v/>
      </c>
      <c r="G31" s="18">
        <f>IF(F31="","",IF(F31="Sí",N(G30)+1,0))</f>
        <v/>
      </c>
      <c r="H31" s="18">
        <f>IF(F31="","",SUM($D$8:D31))</f>
        <v/>
      </c>
    </row>
    <row r="32">
      <c r="B32" s="17">
        <f>IF(B31="","",B31+1)</f>
        <v/>
      </c>
      <c r="C32" s="16">
        <f>IF(B32="","",MID("LunMarMiéJueVieSábDom",(WEEKDAY(B32,2)-1)*3+1,3))</f>
        <v/>
      </c>
      <c r="D32" s="18">
        <f>IF(B32="","",SUMIF(Sesiones!$B$8:$B$207,B32,Sesiones!$D$8:$D$207))</f>
        <v/>
      </c>
      <c r="E32" s="18">
        <f>IF(D32="","",D32*Panel!$C$5)</f>
        <v/>
      </c>
      <c r="F32" s="16">
        <f>IF(B32="","",IF(B32&gt;Panel!$G$5,"",IF(D32&gt;=Panel!$C$6,"Sí","No")))</f>
        <v/>
      </c>
      <c r="G32" s="18">
        <f>IF(F32="","",IF(F32="Sí",N(G31)+1,0))</f>
        <v/>
      </c>
      <c r="H32" s="18">
        <f>IF(F32="","",SUM($D$8:D32))</f>
        <v/>
      </c>
    </row>
    <row r="33">
      <c r="B33" s="17">
        <f>IF(B32="","",B32+1)</f>
        <v/>
      </c>
      <c r="C33" s="16">
        <f>IF(B33="","",MID("LunMarMiéJueVieSábDom",(WEEKDAY(B33,2)-1)*3+1,3))</f>
        <v/>
      </c>
      <c r="D33" s="18">
        <f>IF(B33="","",SUMIF(Sesiones!$B$8:$B$207,B33,Sesiones!$D$8:$D$207))</f>
        <v/>
      </c>
      <c r="E33" s="18">
        <f>IF(D33="","",D33*Panel!$C$5)</f>
        <v/>
      </c>
      <c r="F33" s="16">
        <f>IF(B33="","",IF(B33&gt;Panel!$G$5,"",IF(D33&gt;=Panel!$C$6,"Sí","No")))</f>
        <v/>
      </c>
      <c r="G33" s="18">
        <f>IF(F33="","",IF(F33="Sí",N(G32)+1,0))</f>
        <v/>
      </c>
      <c r="H33" s="18">
        <f>IF(F33="","",SUM($D$8:D33))</f>
        <v/>
      </c>
    </row>
    <row r="34">
      <c r="B34" s="17">
        <f>IF(B33="","",B33+1)</f>
        <v/>
      </c>
      <c r="C34" s="16">
        <f>IF(B34="","",MID("LunMarMiéJueVieSábDom",(WEEKDAY(B34,2)-1)*3+1,3))</f>
        <v/>
      </c>
      <c r="D34" s="18">
        <f>IF(B34="","",SUMIF(Sesiones!$B$8:$B$207,B34,Sesiones!$D$8:$D$207))</f>
        <v/>
      </c>
      <c r="E34" s="18">
        <f>IF(D34="","",D34*Panel!$C$5)</f>
        <v/>
      </c>
      <c r="F34" s="16">
        <f>IF(B34="","",IF(B34&gt;Panel!$G$5,"",IF(D34&gt;=Panel!$C$6,"Sí","No")))</f>
        <v/>
      </c>
      <c r="G34" s="18">
        <f>IF(F34="","",IF(F34="Sí",N(G33)+1,0))</f>
        <v/>
      </c>
      <c r="H34" s="18">
        <f>IF(F34="","",SUM($D$8:D34))</f>
        <v/>
      </c>
    </row>
    <row r="35">
      <c r="B35" s="17">
        <f>IF(B34="","",B34+1)</f>
        <v/>
      </c>
      <c r="C35" s="16">
        <f>IF(B35="","",MID("LunMarMiéJueVieSábDom",(WEEKDAY(B35,2)-1)*3+1,3))</f>
        <v/>
      </c>
      <c r="D35" s="18">
        <f>IF(B35="","",SUMIF(Sesiones!$B$8:$B$207,B35,Sesiones!$D$8:$D$207))</f>
        <v/>
      </c>
      <c r="E35" s="18">
        <f>IF(D35="","",D35*Panel!$C$5)</f>
        <v/>
      </c>
      <c r="F35" s="16">
        <f>IF(B35="","",IF(B35&gt;Panel!$G$5,"",IF(D35&gt;=Panel!$C$6,"Sí","No")))</f>
        <v/>
      </c>
      <c r="G35" s="18">
        <f>IF(F35="","",IF(F35="Sí",N(G34)+1,0))</f>
        <v/>
      </c>
      <c r="H35" s="18">
        <f>IF(F35="","",SUM($D$8:D35))</f>
        <v/>
      </c>
    </row>
    <row r="36">
      <c r="B36" s="17">
        <f>IF(B35="","",B35+1)</f>
        <v/>
      </c>
      <c r="C36" s="16">
        <f>IF(B36="","",MID("LunMarMiéJueVieSábDom",(WEEKDAY(B36,2)-1)*3+1,3))</f>
        <v/>
      </c>
      <c r="D36" s="18">
        <f>IF(B36="","",SUMIF(Sesiones!$B$8:$B$207,B36,Sesiones!$D$8:$D$207))</f>
        <v/>
      </c>
      <c r="E36" s="18">
        <f>IF(D36="","",D36*Panel!$C$5)</f>
        <v/>
      </c>
      <c r="F36" s="16">
        <f>IF(B36="","",IF(B36&gt;Panel!$G$5,"",IF(D36&gt;=Panel!$C$6,"Sí","No")))</f>
        <v/>
      </c>
      <c r="G36" s="18">
        <f>IF(F36="","",IF(F36="Sí",N(G35)+1,0))</f>
        <v/>
      </c>
      <c r="H36" s="18">
        <f>IF(F36="","",SUM($D$8:D36))</f>
        <v/>
      </c>
    </row>
    <row r="37">
      <c r="B37" s="17">
        <f>IF(B36="","",B36+1)</f>
        <v/>
      </c>
      <c r="C37" s="16">
        <f>IF(B37="","",MID("LunMarMiéJueVieSábDom",(WEEKDAY(B37,2)-1)*3+1,3))</f>
        <v/>
      </c>
      <c r="D37" s="18">
        <f>IF(B37="","",SUMIF(Sesiones!$B$8:$B$207,B37,Sesiones!$D$8:$D$207))</f>
        <v/>
      </c>
      <c r="E37" s="18">
        <f>IF(D37="","",D37*Panel!$C$5)</f>
        <v/>
      </c>
      <c r="F37" s="16">
        <f>IF(B37="","",IF(B37&gt;Panel!$G$5,"",IF(D37&gt;=Panel!$C$6,"Sí","No")))</f>
        <v/>
      </c>
      <c r="G37" s="18">
        <f>IF(F37="","",IF(F37="Sí",N(G36)+1,0))</f>
        <v/>
      </c>
      <c r="H37" s="18">
        <f>IF(F37="","",SUM($D$8:D37))</f>
        <v/>
      </c>
    </row>
    <row r="38">
      <c r="B38" s="17">
        <f>IF(B37="","",B37+1)</f>
        <v/>
      </c>
      <c r="C38" s="16">
        <f>IF(B38="","",MID("LunMarMiéJueVieSábDom",(WEEKDAY(B38,2)-1)*3+1,3))</f>
        <v/>
      </c>
      <c r="D38" s="18">
        <f>IF(B38="","",SUMIF(Sesiones!$B$8:$B$207,B38,Sesiones!$D$8:$D$207))</f>
        <v/>
      </c>
      <c r="E38" s="18">
        <f>IF(D38="","",D38*Panel!$C$5)</f>
        <v/>
      </c>
      <c r="F38" s="16">
        <f>IF(B38="","",IF(B38&gt;Panel!$G$5,"",IF(D38&gt;=Panel!$C$6,"Sí","No")))</f>
        <v/>
      </c>
      <c r="G38" s="18">
        <f>IF(F38="","",IF(F38="Sí",N(G37)+1,0))</f>
        <v/>
      </c>
      <c r="H38" s="18">
        <f>IF(F38="","",SUM($D$8:D38))</f>
        <v/>
      </c>
    </row>
    <row r="39">
      <c r="B39" s="17">
        <f>IF(B38="","",B38+1)</f>
        <v/>
      </c>
      <c r="C39" s="16">
        <f>IF(B39="","",MID("LunMarMiéJueVieSábDom",(WEEKDAY(B39,2)-1)*3+1,3))</f>
        <v/>
      </c>
      <c r="D39" s="18">
        <f>IF(B39="","",SUMIF(Sesiones!$B$8:$B$207,B39,Sesiones!$D$8:$D$207))</f>
        <v/>
      </c>
      <c r="E39" s="18">
        <f>IF(D39="","",D39*Panel!$C$5)</f>
        <v/>
      </c>
      <c r="F39" s="16">
        <f>IF(B39="","",IF(B39&gt;Panel!$G$5,"",IF(D39&gt;=Panel!$C$6,"Sí","No")))</f>
        <v/>
      </c>
      <c r="G39" s="18">
        <f>IF(F39="","",IF(F39="Sí",N(G38)+1,0))</f>
        <v/>
      </c>
      <c r="H39" s="18">
        <f>IF(F39="","",SUM($D$8:D39))</f>
        <v/>
      </c>
    </row>
    <row r="40">
      <c r="B40" s="17">
        <f>IF(B39="","",B39+1)</f>
        <v/>
      </c>
      <c r="C40" s="16">
        <f>IF(B40="","",MID("LunMarMiéJueVieSábDom",(WEEKDAY(B40,2)-1)*3+1,3))</f>
        <v/>
      </c>
      <c r="D40" s="18">
        <f>IF(B40="","",SUMIF(Sesiones!$B$8:$B$207,B40,Sesiones!$D$8:$D$207))</f>
        <v/>
      </c>
      <c r="E40" s="18">
        <f>IF(D40="","",D40*Panel!$C$5)</f>
        <v/>
      </c>
      <c r="F40" s="16">
        <f>IF(B40="","",IF(B40&gt;Panel!$G$5,"",IF(D40&gt;=Panel!$C$6,"Sí","No")))</f>
        <v/>
      </c>
      <c r="G40" s="18">
        <f>IF(F40="","",IF(F40="Sí",N(G39)+1,0))</f>
        <v/>
      </c>
      <c r="H40" s="18">
        <f>IF(F40="","",SUM($D$8:D40))</f>
        <v/>
      </c>
    </row>
    <row r="41">
      <c r="B41" s="17">
        <f>IF(B40="","",B40+1)</f>
        <v/>
      </c>
      <c r="C41" s="16">
        <f>IF(B41="","",MID("LunMarMiéJueVieSábDom",(WEEKDAY(B41,2)-1)*3+1,3))</f>
        <v/>
      </c>
      <c r="D41" s="18">
        <f>IF(B41="","",SUMIF(Sesiones!$B$8:$B$207,B41,Sesiones!$D$8:$D$207))</f>
        <v/>
      </c>
      <c r="E41" s="18">
        <f>IF(D41="","",D41*Panel!$C$5)</f>
        <v/>
      </c>
      <c r="F41" s="16">
        <f>IF(B41="","",IF(B41&gt;Panel!$G$5,"",IF(D41&gt;=Panel!$C$6,"Sí","No")))</f>
        <v/>
      </c>
      <c r="G41" s="18">
        <f>IF(F41="","",IF(F41="Sí",N(G40)+1,0))</f>
        <v/>
      </c>
      <c r="H41" s="18">
        <f>IF(F41="","",SUM($D$8:D41))</f>
        <v/>
      </c>
    </row>
    <row r="42">
      <c r="B42" s="17">
        <f>IF(B41="","",B41+1)</f>
        <v/>
      </c>
      <c r="C42" s="16">
        <f>IF(B42="","",MID("LunMarMiéJueVieSábDom",(WEEKDAY(B42,2)-1)*3+1,3))</f>
        <v/>
      </c>
      <c r="D42" s="18">
        <f>IF(B42="","",SUMIF(Sesiones!$B$8:$B$207,B42,Sesiones!$D$8:$D$207))</f>
        <v/>
      </c>
      <c r="E42" s="18">
        <f>IF(D42="","",D42*Panel!$C$5)</f>
        <v/>
      </c>
      <c r="F42" s="16">
        <f>IF(B42="","",IF(B42&gt;Panel!$G$5,"",IF(D42&gt;=Panel!$C$6,"Sí","No")))</f>
        <v/>
      </c>
      <c r="G42" s="18">
        <f>IF(F42="","",IF(F42="Sí",N(G41)+1,0))</f>
        <v/>
      </c>
      <c r="H42" s="18">
        <f>IF(F42="","",SUM($D$8:D42))</f>
        <v/>
      </c>
    </row>
    <row r="43">
      <c r="B43" s="17">
        <f>IF(B42="","",B42+1)</f>
        <v/>
      </c>
      <c r="C43" s="16">
        <f>IF(B43="","",MID("LunMarMiéJueVieSábDom",(WEEKDAY(B43,2)-1)*3+1,3))</f>
        <v/>
      </c>
      <c r="D43" s="18">
        <f>IF(B43="","",SUMIF(Sesiones!$B$8:$B$207,B43,Sesiones!$D$8:$D$207))</f>
        <v/>
      </c>
      <c r="E43" s="18">
        <f>IF(D43="","",D43*Panel!$C$5)</f>
        <v/>
      </c>
      <c r="F43" s="16">
        <f>IF(B43="","",IF(B43&gt;Panel!$G$5,"",IF(D43&gt;=Panel!$C$6,"Sí","No")))</f>
        <v/>
      </c>
      <c r="G43" s="18">
        <f>IF(F43="","",IF(F43="Sí",N(G42)+1,0))</f>
        <v/>
      </c>
      <c r="H43" s="18">
        <f>IF(F43="","",SUM($D$8:D43))</f>
        <v/>
      </c>
    </row>
    <row r="44">
      <c r="B44" s="17">
        <f>IF(B43="","",B43+1)</f>
        <v/>
      </c>
      <c r="C44" s="16">
        <f>IF(B44="","",MID("LunMarMiéJueVieSábDom",(WEEKDAY(B44,2)-1)*3+1,3))</f>
        <v/>
      </c>
      <c r="D44" s="18">
        <f>IF(B44="","",SUMIF(Sesiones!$B$8:$B$207,B44,Sesiones!$D$8:$D$207))</f>
        <v/>
      </c>
      <c r="E44" s="18">
        <f>IF(D44="","",D44*Panel!$C$5)</f>
        <v/>
      </c>
      <c r="F44" s="16">
        <f>IF(B44="","",IF(B44&gt;Panel!$G$5,"",IF(D44&gt;=Panel!$C$6,"Sí","No")))</f>
        <v/>
      </c>
      <c r="G44" s="18">
        <f>IF(F44="","",IF(F44="Sí",N(G43)+1,0))</f>
        <v/>
      </c>
      <c r="H44" s="18">
        <f>IF(F44="","",SUM($D$8:D44))</f>
        <v/>
      </c>
    </row>
    <row r="45">
      <c r="B45" s="17">
        <f>IF(B44="","",B44+1)</f>
        <v/>
      </c>
      <c r="C45" s="16">
        <f>IF(B45="","",MID("LunMarMiéJueVieSábDom",(WEEKDAY(B45,2)-1)*3+1,3))</f>
        <v/>
      </c>
      <c r="D45" s="18">
        <f>IF(B45="","",SUMIF(Sesiones!$B$8:$B$207,B45,Sesiones!$D$8:$D$207))</f>
        <v/>
      </c>
      <c r="E45" s="18">
        <f>IF(D45="","",D45*Panel!$C$5)</f>
        <v/>
      </c>
      <c r="F45" s="16">
        <f>IF(B45="","",IF(B45&gt;Panel!$G$5,"",IF(D45&gt;=Panel!$C$6,"Sí","No")))</f>
        <v/>
      </c>
      <c r="G45" s="18">
        <f>IF(F45="","",IF(F45="Sí",N(G44)+1,0))</f>
        <v/>
      </c>
      <c r="H45" s="18">
        <f>IF(F45="","",SUM($D$8:D45))</f>
        <v/>
      </c>
    </row>
    <row r="46">
      <c r="B46" s="17">
        <f>IF(B45="","",B45+1)</f>
        <v/>
      </c>
      <c r="C46" s="16">
        <f>IF(B46="","",MID("LunMarMiéJueVieSábDom",(WEEKDAY(B46,2)-1)*3+1,3))</f>
        <v/>
      </c>
      <c r="D46" s="18">
        <f>IF(B46="","",SUMIF(Sesiones!$B$8:$B$207,B46,Sesiones!$D$8:$D$207))</f>
        <v/>
      </c>
      <c r="E46" s="18">
        <f>IF(D46="","",D46*Panel!$C$5)</f>
        <v/>
      </c>
      <c r="F46" s="16">
        <f>IF(B46="","",IF(B46&gt;Panel!$G$5,"",IF(D46&gt;=Panel!$C$6,"Sí","No")))</f>
        <v/>
      </c>
      <c r="G46" s="18">
        <f>IF(F46="","",IF(F46="Sí",N(G45)+1,0))</f>
        <v/>
      </c>
      <c r="H46" s="18">
        <f>IF(F46="","",SUM($D$8:D46))</f>
        <v/>
      </c>
    </row>
    <row r="47">
      <c r="B47" s="17">
        <f>IF(B46="","",B46+1)</f>
        <v/>
      </c>
      <c r="C47" s="16">
        <f>IF(B47="","",MID("LunMarMiéJueVieSábDom",(WEEKDAY(B47,2)-1)*3+1,3))</f>
        <v/>
      </c>
      <c r="D47" s="18">
        <f>IF(B47="","",SUMIF(Sesiones!$B$8:$B$207,B47,Sesiones!$D$8:$D$207))</f>
        <v/>
      </c>
      <c r="E47" s="18">
        <f>IF(D47="","",D47*Panel!$C$5)</f>
        <v/>
      </c>
      <c r="F47" s="16">
        <f>IF(B47="","",IF(B47&gt;Panel!$G$5,"",IF(D47&gt;=Panel!$C$6,"Sí","No")))</f>
        <v/>
      </c>
      <c r="G47" s="18">
        <f>IF(F47="","",IF(F47="Sí",N(G46)+1,0))</f>
        <v/>
      </c>
      <c r="H47" s="18">
        <f>IF(F47="","",SUM($D$8:D47))</f>
        <v/>
      </c>
    </row>
    <row r="48">
      <c r="B48" s="17">
        <f>IF(B47="","",B47+1)</f>
        <v/>
      </c>
      <c r="C48" s="16">
        <f>IF(B48="","",MID("LunMarMiéJueVieSábDom",(WEEKDAY(B48,2)-1)*3+1,3))</f>
        <v/>
      </c>
      <c r="D48" s="18">
        <f>IF(B48="","",SUMIF(Sesiones!$B$8:$B$207,B48,Sesiones!$D$8:$D$207))</f>
        <v/>
      </c>
      <c r="E48" s="18">
        <f>IF(D48="","",D48*Panel!$C$5)</f>
        <v/>
      </c>
      <c r="F48" s="16">
        <f>IF(B48="","",IF(B48&gt;Panel!$G$5,"",IF(D48&gt;=Panel!$C$6,"Sí","No")))</f>
        <v/>
      </c>
      <c r="G48" s="18">
        <f>IF(F48="","",IF(F48="Sí",N(G47)+1,0))</f>
        <v/>
      </c>
      <c r="H48" s="18">
        <f>IF(F48="","",SUM($D$8:D48))</f>
        <v/>
      </c>
    </row>
    <row r="49">
      <c r="B49" s="17">
        <f>IF(B48="","",B48+1)</f>
        <v/>
      </c>
      <c r="C49" s="16">
        <f>IF(B49="","",MID("LunMarMiéJueVieSábDom",(WEEKDAY(B49,2)-1)*3+1,3))</f>
        <v/>
      </c>
      <c r="D49" s="18">
        <f>IF(B49="","",SUMIF(Sesiones!$B$8:$B$207,B49,Sesiones!$D$8:$D$207))</f>
        <v/>
      </c>
      <c r="E49" s="18">
        <f>IF(D49="","",D49*Panel!$C$5)</f>
        <v/>
      </c>
      <c r="F49" s="16">
        <f>IF(B49="","",IF(B49&gt;Panel!$G$5,"",IF(D49&gt;=Panel!$C$6,"Sí","No")))</f>
        <v/>
      </c>
      <c r="G49" s="18">
        <f>IF(F49="","",IF(F49="Sí",N(G48)+1,0))</f>
        <v/>
      </c>
      <c r="H49" s="18">
        <f>IF(F49="","",SUM($D$8:D49))</f>
        <v/>
      </c>
    </row>
    <row r="50">
      <c r="B50" s="17">
        <f>IF(B49="","",B49+1)</f>
        <v/>
      </c>
      <c r="C50" s="16">
        <f>IF(B50="","",MID("LunMarMiéJueVieSábDom",(WEEKDAY(B50,2)-1)*3+1,3))</f>
        <v/>
      </c>
      <c r="D50" s="18">
        <f>IF(B50="","",SUMIF(Sesiones!$B$8:$B$207,B50,Sesiones!$D$8:$D$207))</f>
        <v/>
      </c>
      <c r="E50" s="18">
        <f>IF(D50="","",D50*Panel!$C$5)</f>
        <v/>
      </c>
      <c r="F50" s="16">
        <f>IF(B50="","",IF(B50&gt;Panel!$G$5,"",IF(D50&gt;=Panel!$C$6,"Sí","No")))</f>
        <v/>
      </c>
      <c r="G50" s="18">
        <f>IF(F50="","",IF(F50="Sí",N(G49)+1,0))</f>
        <v/>
      </c>
      <c r="H50" s="18">
        <f>IF(F50="","",SUM($D$8:D50))</f>
        <v/>
      </c>
    </row>
    <row r="51">
      <c r="B51" s="17">
        <f>IF(B50="","",B50+1)</f>
        <v/>
      </c>
      <c r="C51" s="16">
        <f>IF(B51="","",MID("LunMarMiéJueVieSábDom",(WEEKDAY(B51,2)-1)*3+1,3))</f>
        <v/>
      </c>
      <c r="D51" s="18">
        <f>IF(B51="","",SUMIF(Sesiones!$B$8:$B$207,B51,Sesiones!$D$8:$D$207))</f>
        <v/>
      </c>
      <c r="E51" s="18">
        <f>IF(D51="","",D51*Panel!$C$5)</f>
        <v/>
      </c>
      <c r="F51" s="16">
        <f>IF(B51="","",IF(B51&gt;Panel!$G$5,"",IF(D51&gt;=Panel!$C$6,"Sí","No")))</f>
        <v/>
      </c>
      <c r="G51" s="18">
        <f>IF(F51="","",IF(F51="Sí",N(G50)+1,0))</f>
        <v/>
      </c>
      <c r="H51" s="18">
        <f>IF(F51="","",SUM($D$8:D51))</f>
        <v/>
      </c>
    </row>
    <row r="52">
      <c r="B52" s="17">
        <f>IF(B51="","",B51+1)</f>
        <v/>
      </c>
      <c r="C52" s="16">
        <f>IF(B52="","",MID("LunMarMiéJueVieSábDom",(WEEKDAY(B52,2)-1)*3+1,3))</f>
        <v/>
      </c>
      <c r="D52" s="18">
        <f>IF(B52="","",SUMIF(Sesiones!$B$8:$B$207,B52,Sesiones!$D$8:$D$207))</f>
        <v/>
      </c>
      <c r="E52" s="18">
        <f>IF(D52="","",D52*Panel!$C$5)</f>
        <v/>
      </c>
      <c r="F52" s="16">
        <f>IF(B52="","",IF(B52&gt;Panel!$G$5,"",IF(D52&gt;=Panel!$C$6,"Sí","No")))</f>
        <v/>
      </c>
      <c r="G52" s="18">
        <f>IF(F52="","",IF(F52="Sí",N(G51)+1,0))</f>
        <v/>
      </c>
      <c r="H52" s="18">
        <f>IF(F52="","",SUM($D$8:D52))</f>
        <v/>
      </c>
    </row>
    <row r="53">
      <c r="B53" s="17">
        <f>IF(B52="","",B52+1)</f>
        <v/>
      </c>
      <c r="C53" s="16">
        <f>IF(B53="","",MID("LunMarMiéJueVieSábDom",(WEEKDAY(B53,2)-1)*3+1,3))</f>
        <v/>
      </c>
      <c r="D53" s="18">
        <f>IF(B53="","",SUMIF(Sesiones!$B$8:$B$207,B53,Sesiones!$D$8:$D$207))</f>
        <v/>
      </c>
      <c r="E53" s="18">
        <f>IF(D53="","",D53*Panel!$C$5)</f>
        <v/>
      </c>
      <c r="F53" s="16">
        <f>IF(B53="","",IF(B53&gt;Panel!$G$5,"",IF(D53&gt;=Panel!$C$6,"Sí","No")))</f>
        <v/>
      </c>
      <c r="G53" s="18">
        <f>IF(F53="","",IF(F53="Sí",N(G52)+1,0))</f>
        <v/>
      </c>
      <c r="H53" s="18">
        <f>IF(F53="","",SUM($D$8:D53))</f>
        <v/>
      </c>
    </row>
    <row r="54">
      <c r="B54" s="17">
        <f>IF(B53="","",B53+1)</f>
        <v/>
      </c>
      <c r="C54" s="16">
        <f>IF(B54="","",MID("LunMarMiéJueVieSábDom",(WEEKDAY(B54,2)-1)*3+1,3))</f>
        <v/>
      </c>
      <c r="D54" s="18">
        <f>IF(B54="","",SUMIF(Sesiones!$B$8:$B$207,B54,Sesiones!$D$8:$D$207))</f>
        <v/>
      </c>
      <c r="E54" s="18">
        <f>IF(D54="","",D54*Panel!$C$5)</f>
        <v/>
      </c>
      <c r="F54" s="16">
        <f>IF(B54="","",IF(B54&gt;Panel!$G$5,"",IF(D54&gt;=Panel!$C$6,"Sí","No")))</f>
        <v/>
      </c>
      <c r="G54" s="18">
        <f>IF(F54="","",IF(F54="Sí",N(G53)+1,0))</f>
        <v/>
      </c>
      <c r="H54" s="18">
        <f>IF(F54="","",SUM($D$8:D54))</f>
        <v/>
      </c>
    </row>
    <row r="55">
      <c r="B55" s="17">
        <f>IF(B54="","",B54+1)</f>
        <v/>
      </c>
      <c r="C55" s="16">
        <f>IF(B55="","",MID("LunMarMiéJueVieSábDom",(WEEKDAY(B55,2)-1)*3+1,3))</f>
        <v/>
      </c>
      <c r="D55" s="18">
        <f>IF(B55="","",SUMIF(Sesiones!$B$8:$B$207,B55,Sesiones!$D$8:$D$207))</f>
        <v/>
      </c>
      <c r="E55" s="18">
        <f>IF(D55="","",D55*Panel!$C$5)</f>
        <v/>
      </c>
      <c r="F55" s="16">
        <f>IF(B55="","",IF(B55&gt;Panel!$G$5,"",IF(D55&gt;=Panel!$C$6,"Sí","No")))</f>
        <v/>
      </c>
      <c r="G55" s="18">
        <f>IF(F55="","",IF(F55="Sí",N(G54)+1,0))</f>
        <v/>
      </c>
      <c r="H55" s="18">
        <f>IF(F55="","",SUM($D$8:D55))</f>
        <v/>
      </c>
    </row>
    <row r="56">
      <c r="B56" s="17">
        <f>IF(B55="","",B55+1)</f>
        <v/>
      </c>
      <c r="C56" s="16">
        <f>IF(B56="","",MID("LunMarMiéJueVieSábDom",(WEEKDAY(B56,2)-1)*3+1,3))</f>
        <v/>
      </c>
      <c r="D56" s="18">
        <f>IF(B56="","",SUMIF(Sesiones!$B$8:$B$207,B56,Sesiones!$D$8:$D$207))</f>
        <v/>
      </c>
      <c r="E56" s="18">
        <f>IF(D56="","",D56*Panel!$C$5)</f>
        <v/>
      </c>
      <c r="F56" s="16">
        <f>IF(B56="","",IF(B56&gt;Panel!$G$5,"",IF(D56&gt;=Panel!$C$6,"Sí","No")))</f>
        <v/>
      </c>
      <c r="G56" s="18">
        <f>IF(F56="","",IF(F56="Sí",N(G55)+1,0))</f>
        <v/>
      </c>
      <c r="H56" s="18">
        <f>IF(F56="","",SUM($D$8:D56))</f>
        <v/>
      </c>
    </row>
    <row r="57">
      <c r="B57" s="17">
        <f>IF(B56="","",B56+1)</f>
        <v/>
      </c>
      <c r="C57" s="16">
        <f>IF(B57="","",MID("LunMarMiéJueVieSábDom",(WEEKDAY(B57,2)-1)*3+1,3))</f>
        <v/>
      </c>
      <c r="D57" s="18">
        <f>IF(B57="","",SUMIF(Sesiones!$B$8:$B$207,B57,Sesiones!$D$8:$D$207))</f>
        <v/>
      </c>
      <c r="E57" s="18">
        <f>IF(D57="","",D57*Panel!$C$5)</f>
        <v/>
      </c>
      <c r="F57" s="16">
        <f>IF(B57="","",IF(B57&gt;Panel!$G$5,"",IF(D57&gt;=Panel!$C$6,"Sí","No")))</f>
        <v/>
      </c>
      <c r="G57" s="18">
        <f>IF(F57="","",IF(F57="Sí",N(G56)+1,0))</f>
        <v/>
      </c>
      <c r="H57" s="18">
        <f>IF(F57="","",SUM($D$8:D57))</f>
        <v/>
      </c>
    </row>
    <row r="58">
      <c r="B58" s="17">
        <f>IF(B57="","",B57+1)</f>
        <v/>
      </c>
      <c r="C58" s="16">
        <f>IF(B58="","",MID("LunMarMiéJueVieSábDom",(WEEKDAY(B58,2)-1)*3+1,3))</f>
        <v/>
      </c>
      <c r="D58" s="18">
        <f>IF(B58="","",SUMIF(Sesiones!$B$8:$B$207,B58,Sesiones!$D$8:$D$207))</f>
        <v/>
      </c>
      <c r="E58" s="18">
        <f>IF(D58="","",D58*Panel!$C$5)</f>
        <v/>
      </c>
      <c r="F58" s="16">
        <f>IF(B58="","",IF(B58&gt;Panel!$G$5,"",IF(D58&gt;=Panel!$C$6,"Sí","No")))</f>
        <v/>
      </c>
      <c r="G58" s="18">
        <f>IF(F58="","",IF(F58="Sí",N(G57)+1,0))</f>
        <v/>
      </c>
      <c r="H58" s="18">
        <f>IF(F58="","",SUM($D$8:D58))</f>
        <v/>
      </c>
    </row>
    <row r="59">
      <c r="B59" s="17">
        <f>IF(B58="","",B58+1)</f>
        <v/>
      </c>
      <c r="C59" s="16">
        <f>IF(B59="","",MID("LunMarMiéJueVieSábDom",(WEEKDAY(B59,2)-1)*3+1,3))</f>
        <v/>
      </c>
      <c r="D59" s="18">
        <f>IF(B59="","",SUMIF(Sesiones!$B$8:$B$207,B59,Sesiones!$D$8:$D$207))</f>
        <v/>
      </c>
      <c r="E59" s="18">
        <f>IF(D59="","",D59*Panel!$C$5)</f>
        <v/>
      </c>
      <c r="F59" s="16">
        <f>IF(B59="","",IF(B59&gt;Panel!$G$5,"",IF(D59&gt;=Panel!$C$6,"Sí","No")))</f>
        <v/>
      </c>
      <c r="G59" s="18">
        <f>IF(F59="","",IF(F59="Sí",N(G58)+1,0))</f>
        <v/>
      </c>
      <c r="H59" s="18">
        <f>IF(F59="","",SUM($D$8:D59))</f>
        <v/>
      </c>
    </row>
    <row r="60">
      <c r="B60" s="17">
        <f>IF(B59="","",B59+1)</f>
        <v/>
      </c>
      <c r="C60" s="16">
        <f>IF(B60="","",MID("LunMarMiéJueVieSábDom",(WEEKDAY(B60,2)-1)*3+1,3))</f>
        <v/>
      </c>
      <c r="D60" s="18">
        <f>IF(B60="","",SUMIF(Sesiones!$B$8:$B$207,B60,Sesiones!$D$8:$D$207))</f>
        <v/>
      </c>
      <c r="E60" s="18">
        <f>IF(D60="","",D60*Panel!$C$5)</f>
        <v/>
      </c>
      <c r="F60" s="16">
        <f>IF(B60="","",IF(B60&gt;Panel!$G$5,"",IF(D60&gt;=Panel!$C$6,"Sí","No")))</f>
        <v/>
      </c>
      <c r="G60" s="18">
        <f>IF(F60="","",IF(F60="Sí",N(G59)+1,0))</f>
        <v/>
      </c>
      <c r="H60" s="18">
        <f>IF(F60="","",SUM($D$8:D60))</f>
        <v/>
      </c>
    </row>
    <row r="61">
      <c r="B61" s="17">
        <f>IF(B60="","",B60+1)</f>
        <v/>
      </c>
      <c r="C61" s="16">
        <f>IF(B61="","",MID("LunMarMiéJueVieSábDom",(WEEKDAY(B61,2)-1)*3+1,3))</f>
        <v/>
      </c>
      <c r="D61" s="18">
        <f>IF(B61="","",SUMIF(Sesiones!$B$8:$B$207,B61,Sesiones!$D$8:$D$207))</f>
        <v/>
      </c>
      <c r="E61" s="18">
        <f>IF(D61="","",D61*Panel!$C$5)</f>
        <v/>
      </c>
      <c r="F61" s="16">
        <f>IF(B61="","",IF(B61&gt;Panel!$G$5,"",IF(D61&gt;=Panel!$C$6,"Sí","No")))</f>
        <v/>
      </c>
      <c r="G61" s="18">
        <f>IF(F61="","",IF(F61="Sí",N(G60)+1,0))</f>
        <v/>
      </c>
      <c r="H61" s="18">
        <f>IF(F61="","",SUM($D$8:D61))</f>
        <v/>
      </c>
    </row>
    <row r="62">
      <c r="B62" s="17">
        <f>IF(B61="","",B61+1)</f>
        <v/>
      </c>
      <c r="C62" s="16">
        <f>IF(B62="","",MID("LunMarMiéJueVieSábDom",(WEEKDAY(B62,2)-1)*3+1,3))</f>
        <v/>
      </c>
      <c r="D62" s="18">
        <f>IF(B62="","",SUMIF(Sesiones!$B$8:$B$207,B62,Sesiones!$D$8:$D$207))</f>
        <v/>
      </c>
      <c r="E62" s="18">
        <f>IF(D62="","",D62*Panel!$C$5)</f>
        <v/>
      </c>
      <c r="F62" s="16">
        <f>IF(B62="","",IF(B62&gt;Panel!$G$5,"",IF(D62&gt;=Panel!$C$6,"Sí","No")))</f>
        <v/>
      </c>
      <c r="G62" s="18">
        <f>IF(F62="","",IF(F62="Sí",N(G61)+1,0))</f>
        <v/>
      </c>
      <c r="H62" s="18">
        <f>IF(F62="","",SUM($D$8:D62))</f>
        <v/>
      </c>
    </row>
    <row r="63">
      <c r="B63" s="17">
        <f>IF(B62="","",B62+1)</f>
        <v/>
      </c>
      <c r="C63" s="16">
        <f>IF(B63="","",MID("LunMarMiéJueVieSábDom",(WEEKDAY(B63,2)-1)*3+1,3))</f>
        <v/>
      </c>
      <c r="D63" s="18">
        <f>IF(B63="","",SUMIF(Sesiones!$B$8:$B$207,B63,Sesiones!$D$8:$D$207))</f>
        <v/>
      </c>
      <c r="E63" s="18">
        <f>IF(D63="","",D63*Panel!$C$5)</f>
        <v/>
      </c>
      <c r="F63" s="16">
        <f>IF(B63="","",IF(B63&gt;Panel!$G$5,"",IF(D63&gt;=Panel!$C$6,"Sí","No")))</f>
        <v/>
      </c>
      <c r="G63" s="18">
        <f>IF(F63="","",IF(F63="Sí",N(G62)+1,0))</f>
        <v/>
      </c>
      <c r="H63" s="18">
        <f>IF(F63="","",SUM($D$8:D63))</f>
        <v/>
      </c>
    </row>
    <row r="64">
      <c r="B64" s="17">
        <f>IF(B63="","",B63+1)</f>
        <v/>
      </c>
      <c r="C64" s="16">
        <f>IF(B64="","",MID("LunMarMiéJueVieSábDom",(WEEKDAY(B64,2)-1)*3+1,3))</f>
        <v/>
      </c>
      <c r="D64" s="18">
        <f>IF(B64="","",SUMIF(Sesiones!$B$8:$B$207,B64,Sesiones!$D$8:$D$207))</f>
        <v/>
      </c>
      <c r="E64" s="18">
        <f>IF(D64="","",D64*Panel!$C$5)</f>
        <v/>
      </c>
      <c r="F64" s="16">
        <f>IF(B64="","",IF(B64&gt;Panel!$G$5,"",IF(D64&gt;=Panel!$C$6,"Sí","No")))</f>
        <v/>
      </c>
      <c r="G64" s="18">
        <f>IF(F64="","",IF(F64="Sí",N(G63)+1,0))</f>
        <v/>
      </c>
      <c r="H64" s="18">
        <f>IF(F64="","",SUM($D$8:D64))</f>
        <v/>
      </c>
    </row>
    <row r="65">
      <c r="B65" s="17">
        <f>IF(B64="","",B64+1)</f>
        <v/>
      </c>
      <c r="C65" s="16">
        <f>IF(B65="","",MID("LunMarMiéJueVieSábDom",(WEEKDAY(B65,2)-1)*3+1,3))</f>
        <v/>
      </c>
      <c r="D65" s="18">
        <f>IF(B65="","",SUMIF(Sesiones!$B$8:$B$207,B65,Sesiones!$D$8:$D$207))</f>
        <v/>
      </c>
      <c r="E65" s="18">
        <f>IF(D65="","",D65*Panel!$C$5)</f>
        <v/>
      </c>
      <c r="F65" s="16">
        <f>IF(B65="","",IF(B65&gt;Panel!$G$5,"",IF(D65&gt;=Panel!$C$6,"Sí","No")))</f>
        <v/>
      </c>
      <c r="G65" s="18">
        <f>IF(F65="","",IF(F65="Sí",N(G64)+1,0))</f>
        <v/>
      </c>
      <c r="H65" s="18">
        <f>IF(F65="","",SUM($D$8:D65))</f>
        <v/>
      </c>
    </row>
    <row r="66">
      <c r="B66" s="17">
        <f>IF(B65="","",B65+1)</f>
        <v/>
      </c>
      <c r="C66" s="16">
        <f>IF(B66="","",MID("LunMarMiéJueVieSábDom",(WEEKDAY(B66,2)-1)*3+1,3))</f>
        <v/>
      </c>
      <c r="D66" s="18">
        <f>IF(B66="","",SUMIF(Sesiones!$B$8:$B$207,B66,Sesiones!$D$8:$D$207))</f>
        <v/>
      </c>
      <c r="E66" s="18">
        <f>IF(D66="","",D66*Panel!$C$5)</f>
        <v/>
      </c>
      <c r="F66" s="16">
        <f>IF(B66="","",IF(B66&gt;Panel!$G$5,"",IF(D66&gt;=Panel!$C$6,"Sí","No")))</f>
        <v/>
      </c>
      <c r="G66" s="18">
        <f>IF(F66="","",IF(F66="Sí",N(G65)+1,0))</f>
        <v/>
      </c>
      <c r="H66" s="18">
        <f>IF(F66="","",SUM($D$8:D66))</f>
        <v/>
      </c>
    </row>
    <row r="67">
      <c r="B67" s="17">
        <f>IF(B66="","",B66+1)</f>
        <v/>
      </c>
      <c r="C67" s="16">
        <f>IF(B67="","",MID("LunMarMiéJueVieSábDom",(WEEKDAY(B67,2)-1)*3+1,3))</f>
        <v/>
      </c>
      <c r="D67" s="18">
        <f>IF(B67="","",SUMIF(Sesiones!$B$8:$B$207,B67,Sesiones!$D$8:$D$207))</f>
        <v/>
      </c>
      <c r="E67" s="18">
        <f>IF(D67="","",D67*Panel!$C$5)</f>
        <v/>
      </c>
      <c r="F67" s="16">
        <f>IF(B67="","",IF(B67&gt;Panel!$G$5,"",IF(D67&gt;=Panel!$C$6,"Sí","No")))</f>
        <v/>
      </c>
      <c r="G67" s="18">
        <f>IF(F67="","",IF(F67="Sí",N(G66)+1,0))</f>
        <v/>
      </c>
      <c r="H67" s="18">
        <f>IF(F67="","",SUM($D$8:D67))</f>
        <v/>
      </c>
    </row>
    <row r="68">
      <c r="B68" s="17">
        <f>IF(B67="","",B67+1)</f>
        <v/>
      </c>
      <c r="C68" s="16">
        <f>IF(B68="","",MID("LunMarMiéJueVieSábDom",(WEEKDAY(B68,2)-1)*3+1,3))</f>
        <v/>
      </c>
      <c r="D68" s="18">
        <f>IF(B68="","",SUMIF(Sesiones!$B$8:$B$207,B68,Sesiones!$D$8:$D$207))</f>
        <v/>
      </c>
      <c r="E68" s="18">
        <f>IF(D68="","",D68*Panel!$C$5)</f>
        <v/>
      </c>
      <c r="F68" s="16">
        <f>IF(B68="","",IF(B68&gt;Panel!$G$5,"",IF(D68&gt;=Panel!$C$6,"Sí","No")))</f>
        <v/>
      </c>
      <c r="G68" s="18">
        <f>IF(F68="","",IF(F68="Sí",N(G67)+1,0))</f>
        <v/>
      </c>
      <c r="H68" s="18">
        <f>IF(F68="","",SUM($D$8:D68))</f>
        <v/>
      </c>
    </row>
    <row r="69">
      <c r="B69" s="17">
        <f>IF(B68="","",B68+1)</f>
        <v/>
      </c>
      <c r="C69" s="16">
        <f>IF(B69="","",MID("LunMarMiéJueVieSábDom",(WEEKDAY(B69,2)-1)*3+1,3))</f>
        <v/>
      </c>
      <c r="D69" s="18">
        <f>IF(B69="","",SUMIF(Sesiones!$B$8:$B$207,B69,Sesiones!$D$8:$D$207))</f>
        <v/>
      </c>
      <c r="E69" s="18">
        <f>IF(D69="","",D69*Panel!$C$5)</f>
        <v/>
      </c>
      <c r="F69" s="16">
        <f>IF(B69="","",IF(B69&gt;Panel!$G$5,"",IF(D69&gt;=Panel!$C$6,"Sí","No")))</f>
        <v/>
      </c>
      <c r="G69" s="18">
        <f>IF(F69="","",IF(F69="Sí",N(G68)+1,0))</f>
        <v/>
      </c>
      <c r="H69" s="18">
        <f>IF(F69="","",SUM($D$8:D69))</f>
        <v/>
      </c>
    </row>
    <row r="70">
      <c r="B70" s="17">
        <f>IF(B69="","",B69+1)</f>
        <v/>
      </c>
      <c r="C70" s="16">
        <f>IF(B70="","",MID("LunMarMiéJueVieSábDom",(WEEKDAY(B70,2)-1)*3+1,3))</f>
        <v/>
      </c>
      <c r="D70" s="18">
        <f>IF(B70="","",SUMIF(Sesiones!$B$8:$B$207,B70,Sesiones!$D$8:$D$207))</f>
        <v/>
      </c>
      <c r="E70" s="18">
        <f>IF(D70="","",D70*Panel!$C$5)</f>
        <v/>
      </c>
      <c r="F70" s="16">
        <f>IF(B70="","",IF(B70&gt;Panel!$G$5,"",IF(D70&gt;=Panel!$C$6,"Sí","No")))</f>
        <v/>
      </c>
      <c r="G70" s="18">
        <f>IF(F70="","",IF(F70="Sí",N(G69)+1,0))</f>
        <v/>
      </c>
      <c r="H70" s="18">
        <f>IF(F70="","",SUM($D$8:D70))</f>
        <v/>
      </c>
    </row>
    <row r="71">
      <c r="B71" s="17">
        <f>IF(B70="","",B70+1)</f>
        <v/>
      </c>
      <c r="C71" s="16">
        <f>IF(B71="","",MID("LunMarMiéJueVieSábDom",(WEEKDAY(B71,2)-1)*3+1,3))</f>
        <v/>
      </c>
      <c r="D71" s="18">
        <f>IF(B71="","",SUMIF(Sesiones!$B$8:$B$207,B71,Sesiones!$D$8:$D$207))</f>
        <v/>
      </c>
      <c r="E71" s="18">
        <f>IF(D71="","",D71*Panel!$C$5)</f>
        <v/>
      </c>
      <c r="F71" s="16">
        <f>IF(B71="","",IF(B71&gt;Panel!$G$5,"",IF(D71&gt;=Panel!$C$6,"Sí","No")))</f>
        <v/>
      </c>
      <c r="G71" s="18">
        <f>IF(F71="","",IF(F71="Sí",N(G70)+1,0))</f>
        <v/>
      </c>
      <c r="H71" s="18">
        <f>IF(F71="","",SUM($D$8:D71))</f>
        <v/>
      </c>
    </row>
    <row r="72">
      <c r="B72" s="17">
        <f>IF(B71="","",B71+1)</f>
        <v/>
      </c>
      <c r="C72" s="16">
        <f>IF(B72="","",MID("LunMarMiéJueVieSábDom",(WEEKDAY(B72,2)-1)*3+1,3))</f>
        <v/>
      </c>
      <c r="D72" s="18">
        <f>IF(B72="","",SUMIF(Sesiones!$B$8:$B$207,B72,Sesiones!$D$8:$D$207))</f>
        <v/>
      </c>
      <c r="E72" s="18">
        <f>IF(D72="","",D72*Panel!$C$5)</f>
        <v/>
      </c>
      <c r="F72" s="16">
        <f>IF(B72="","",IF(B72&gt;Panel!$G$5,"",IF(D72&gt;=Panel!$C$6,"Sí","No")))</f>
        <v/>
      </c>
      <c r="G72" s="18">
        <f>IF(F72="","",IF(F72="Sí",N(G71)+1,0))</f>
        <v/>
      </c>
      <c r="H72" s="18">
        <f>IF(F72="","",SUM($D$8:D72))</f>
        <v/>
      </c>
    </row>
    <row r="73">
      <c r="B73" s="17">
        <f>IF(B72="","",B72+1)</f>
        <v/>
      </c>
      <c r="C73" s="16">
        <f>IF(B73="","",MID("LunMarMiéJueVieSábDom",(WEEKDAY(B73,2)-1)*3+1,3))</f>
        <v/>
      </c>
      <c r="D73" s="18">
        <f>IF(B73="","",SUMIF(Sesiones!$B$8:$B$207,B73,Sesiones!$D$8:$D$207))</f>
        <v/>
      </c>
      <c r="E73" s="18">
        <f>IF(D73="","",D73*Panel!$C$5)</f>
        <v/>
      </c>
      <c r="F73" s="16">
        <f>IF(B73="","",IF(B73&gt;Panel!$G$5,"",IF(D73&gt;=Panel!$C$6,"Sí","No")))</f>
        <v/>
      </c>
      <c r="G73" s="18">
        <f>IF(F73="","",IF(F73="Sí",N(G72)+1,0))</f>
        <v/>
      </c>
      <c r="H73" s="18">
        <f>IF(F73="","",SUM($D$8:D73))</f>
        <v/>
      </c>
    </row>
    <row r="74">
      <c r="B74" s="17">
        <f>IF(B73="","",B73+1)</f>
        <v/>
      </c>
      <c r="C74" s="16">
        <f>IF(B74="","",MID("LunMarMiéJueVieSábDom",(WEEKDAY(B74,2)-1)*3+1,3))</f>
        <v/>
      </c>
      <c r="D74" s="18">
        <f>IF(B74="","",SUMIF(Sesiones!$B$8:$B$207,B74,Sesiones!$D$8:$D$207))</f>
        <v/>
      </c>
      <c r="E74" s="18">
        <f>IF(D74="","",D74*Panel!$C$5)</f>
        <v/>
      </c>
      <c r="F74" s="16">
        <f>IF(B74="","",IF(B74&gt;Panel!$G$5,"",IF(D74&gt;=Panel!$C$6,"Sí","No")))</f>
        <v/>
      </c>
      <c r="G74" s="18">
        <f>IF(F74="","",IF(F74="Sí",N(G73)+1,0))</f>
        <v/>
      </c>
      <c r="H74" s="18">
        <f>IF(F74="","",SUM($D$8:D74))</f>
        <v/>
      </c>
    </row>
    <row r="75">
      <c r="B75" s="17">
        <f>IF(B74="","",B74+1)</f>
        <v/>
      </c>
      <c r="C75" s="16">
        <f>IF(B75="","",MID("LunMarMiéJueVieSábDom",(WEEKDAY(B75,2)-1)*3+1,3))</f>
        <v/>
      </c>
      <c r="D75" s="18">
        <f>IF(B75="","",SUMIF(Sesiones!$B$8:$B$207,B75,Sesiones!$D$8:$D$207))</f>
        <v/>
      </c>
      <c r="E75" s="18">
        <f>IF(D75="","",D75*Panel!$C$5)</f>
        <v/>
      </c>
      <c r="F75" s="16">
        <f>IF(B75="","",IF(B75&gt;Panel!$G$5,"",IF(D75&gt;=Panel!$C$6,"Sí","No")))</f>
        <v/>
      </c>
      <c r="G75" s="18">
        <f>IF(F75="","",IF(F75="Sí",N(G74)+1,0))</f>
        <v/>
      </c>
      <c r="H75" s="18">
        <f>IF(F75="","",SUM($D$8:D75))</f>
        <v/>
      </c>
    </row>
    <row r="76">
      <c r="B76" s="17">
        <f>IF(B75="","",B75+1)</f>
        <v/>
      </c>
      <c r="C76" s="16">
        <f>IF(B76="","",MID("LunMarMiéJueVieSábDom",(WEEKDAY(B76,2)-1)*3+1,3))</f>
        <v/>
      </c>
      <c r="D76" s="18">
        <f>IF(B76="","",SUMIF(Sesiones!$B$8:$B$207,B76,Sesiones!$D$8:$D$207))</f>
        <v/>
      </c>
      <c r="E76" s="18">
        <f>IF(D76="","",D76*Panel!$C$5)</f>
        <v/>
      </c>
      <c r="F76" s="16">
        <f>IF(B76="","",IF(B76&gt;Panel!$G$5,"",IF(D76&gt;=Panel!$C$6,"Sí","No")))</f>
        <v/>
      </c>
      <c r="G76" s="18">
        <f>IF(F76="","",IF(F76="Sí",N(G75)+1,0))</f>
        <v/>
      </c>
      <c r="H76" s="18">
        <f>IF(F76="","",SUM($D$8:D76))</f>
        <v/>
      </c>
    </row>
    <row r="77">
      <c r="B77" s="17">
        <f>IF(B76="","",B76+1)</f>
        <v/>
      </c>
      <c r="C77" s="16">
        <f>IF(B77="","",MID("LunMarMiéJueVieSábDom",(WEEKDAY(B77,2)-1)*3+1,3))</f>
        <v/>
      </c>
      <c r="D77" s="18">
        <f>IF(B77="","",SUMIF(Sesiones!$B$8:$B$207,B77,Sesiones!$D$8:$D$207))</f>
        <v/>
      </c>
      <c r="E77" s="18">
        <f>IF(D77="","",D77*Panel!$C$5)</f>
        <v/>
      </c>
      <c r="F77" s="16">
        <f>IF(B77="","",IF(B77&gt;Panel!$G$5,"",IF(D77&gt;=Panel!$C$6,"Sí","No")))</f>
        <v/>
      </c>
      <c r="G77" s="18">
        <f>IF(F77="","",IF(F77="Sí",N(G76)+1,0))</f>
        <v/>
      </c>
      <c r="H77" s="18">
        <f>IF(F77="","",SUM($D$8:D77))</f>
        <v/>
      </c>
    </row>
    <row r="78">
      <c r="B78" s="17">
        <f>IF(B77="","",B77+1)</f>
        <v/>
      </c>
      <c r="C78" s="16">
        <f>IF(B78="","",MID("LunMarMiéJueVieSábDom",(WEEKDAY(B78,2)-1)*3+1,3))</f>
        <v/>
      </c>
      <c r="D78" s="18">
        <f>IF(B78="","",SUMIF(Sesiones!$B$8:$B$207,B78,Sesiones!$D$8:$D$207))</f>
        <v/>
      </c>
      <c r="E78" s="18">
        <f>IF(D78="","",D78*Panel!$C$5)</f>
        <v/>
      </c>
      <c r="F78" s="16">
        <f>IF(B78="","",IF(B78&gt;Panel!$G$5,"",IF(D78&gt;=Panel!$C$6,"Sí","No")))</f>
        <v/>
      </c>
      <c r="G78" s="18">
        <f>IF(F78="","",IF(F78="Sí",N(G77)+1,0))</f>
        <v/>
      </c>
      <c r="H78" s="18">
        <f>IF(F78="","",SUM($D$8:D78))</f>
        <v/>
      </c>
    </row>
    <row r="79">
      <c r="B79" s="17">
        <f>IF(B78="","",B78+1)</f>
        <v/>
      </c>
      <c r="C79" s="16">
        <f>IF(B79="","",MID("LunMarMiéJueVieSábDom",(WEEKDAY(B79,2)-1)*3+1,3))</f>
        <v/>
      </c>
      <c r="D79" s="18">
        <f>IF(B79="","",SUMIF(Sesiones!$B$8:$B$207,B79,Sesiones!$D$8:$D$207))</f>
        <v/>
      </c>
      <c r="E79" s="18">
        <f>IF(D79="","",D79*Panel!$C$5)</f>
        <v/>
      </c>
      <c r="F79" s="16">
        <f>IF(B79="","",IF(B79&gt;Panel!$G$5,"",IF(D79&gt;=Panel!$C$6,"Sí","No")))</f>
        <v/>
      </c>
      <c r="G79" s="18">
        <f>IF(F79="","",IF(F79="Sí",N(G78)+1,0))</f>
        <v/>
      </c>
      <c r="H79" s="18">
        <f>IF(F79="","",SUM($D$8:D79))</f>
        <v/>
      </c>
    </row>
    <row r="80">
      <c r="B80" s="17">
        <f>IF(B79="","",B79+1)</f>
        <v/>
      </c>
      <c r="C80" s="16">
        <f>IF(B80="","",MID("LunMarMiéJueVieSábDom",(WEEKDAY(B80,2)-1)*3+1,3))</f>
        <v/>
      </c>
      <c r="D80" s="18">
        <f>IF(B80="","",SUMIF(Sesiones!$B$8:$B$207,B80,Sesiones!$D$8:$D$207))</f>
        <v/>
      </c>
      <c r="E80" s="18">
        <f>IF(D80="","",D80*Panel!$C$5)</f>
        <v/>
      </c>
      <c r="F80" s="16">
        <f>IF(B80="","",IF(B80&gt;Panel!$G$5,"",IF(D80&gt;=Panel!$C$6,"Sí","No")))</f>
        <v/>
      </c>
      <c r="G80" s="18">
        <f>IF(F80="","",IF(F80="Sí",N(G79)+1,0))</f>
        <v/>
      </c>
      <c r="H80" s="18">
        <f>IF(F80="","",SUM($D$8:D80))</f>
        <v/>
      </c>
    </row>
    <row r="81">
      <c r="B81" s="17">
        <f>IF(B80="","",B80+1)</f>
        <v/>
      </c>
      <c r="C81" s="16">
        <f>IF(B81="","",MID("LunMarMiéJueVieSábDom",(WEEKDAY(B81,2)-1)*3+1,3))</f>
        <v/>
      </c>
      <c r="D81" s="18">
        <f>IF(B81="","",SUMIF(Sesiones!$B$8:$B$207,B81,Sesiones!$D$8:$D$207))</f>
        <v/>
      </c>
      <c r="E81" s="18">
        <f>IF(D81="","",D81*Panel!$C$5)</f>
        <v/>
      </c>
      <c r="F81" s="16">
        <f>IF(B81="","",IF(B81&gt;Panel!$G$5,"",IF(D81&gt;=Panel!$C$6,"Sí","No")))</f>
        <v/>
      </c>
      <c r="G81" s="18">
        <f>IF(F81="","",IF(F81="Sí",N(G80)+1,0))</f>
        <v/>
      </c>
      <c r="H81" s="18">
        <f>IF(F81="","",SUM($D$8:D81))</f>
        <v/>
      </c>
    </row>
    <row r="82">
      <c r="B82" s="17">
        <f>IF(B81="","",B81+1)</f>
        <v/>
      </c>
      <c r="C82" s="16">
        <f>IF(B82="","",MID("LunMarMiéJueVieSábDom",(WEEKDAY(B82,2)-1)*3+1,3))</f>
        <v/>
      </c>
      <c r="D82" s="18">
        <f>IF(B82="","",SUMIF(Sesiones!$B$8:$B$207,B82,Sesiones!$D$8:$D$207))</f>
        <v/>
      </c>
      <c r="E82" s="18">
        <f>IF(D82="","",D82*Panel!$C$5)</f>
        <v/>
      </c>
      <c r="F82" s="16">
        <f>IF(B82="","",IF(B82&gt;Panel!$G$5,"",IF(D82&gt;=Panel!$C$6,"Sí","No")))</f>
        <v/>
      </c>
      <c r="G82" s="18">
        <f>IF(F82="","",IF(F82="Sí",N(G81)+1,0))</f>
        <v/>
      </c>
      <c r="H82" s="18">
        <f>IF(F82="","",SUM($D$8:D82))</f>
        <v/>
      </c>
    </row>
    <row r="83">
      <c r="B83" s="17">
        <f>IF(B82="","",B82+1)</f>
        <v/>
      </c>
      <c r="C83" s="16">
        <f>IF(B83="","",MID("LunMarMiéJueVieSábDom",(WEEKDAY(B83,2)-1)*3+1,3))</f>
        <v/>
      </c>
      <c r="D83" s="18">
        <f>IF(B83="","",SUMIF(Sesiones!$B$8:$B$207,B83,Sesiones!$D$8:$D$207))</f>
        <v/>
      </c>
      <c r="E83" s="18">
        <f>IF(D83="","",D83*Panel!$C$5)</f>
        <v/>
      </c>
      <c r="F83" s="16">
        <f>IF(B83="","",IF(B83&gt;Panel!$G$5,"",IF(D83&gt;=Panel!$C$6,"Sí","No")))</f>
        <v/>
      </c>
      <c r="G83" s="18">
        <f>IF(F83="","",IF(F83="Sí",N(G82)+1,0))</f>
        <v/>
      </c>
      <c r="H83" s="18">
        <f>IF(F83="","",SUM($D$8:D83))</f>
        <v/>
      </c>
    </row>
    <row r="84">
      <c r="B84" s="17">
        <f>IF(B83="","",B83+1)</f>
        <v/>
      </c>
      <c r="C84" s="16">
        <f>IF(B84="","",MID("LunMarMiéJueVieSábDom",(WEEKDAY(B84,2)-1)*3+1,3))</f>
        <v/>
      </c>
      <c r="D84" s="18">
        <f>IF(B84="","",SUMIF(Sesiones!$B$8:$B$207,B84,Sesiones!$D$8:$D$207))</f>
        <v/>
      </c>
      <c r="E84" s="18">
        <f>IF(D84="","",D84*Panel!$C$5)</f>
        <v/>
      </c>
      <c r="F84" s="16">
        <f>IF(B84="","",IF(B84&gt;Panel!$G$5,"",IF(D84&gt;=Panel!$C$6,"Sí","No")))</f>
        <v/>
      </c>
      <c r="G84" s="18">
        <f>IF(F84="","",IF(F84="Sí",N(G83)+1,0))</f>
        <v/>
      </c>
      <c r="H84" s="18">
        <f>IF(F84="","",SUM($D$8:D84))</f>
        <v/>
      </c>
    </row>
    <row r="85">
      <c r="B85" s="17">
        <f>IF(B84="","",B84+1)</f>
        <v/>
      </c>
      <c r="C85" s="16">
        <f>IF(B85="","",MID("LunMarMiéJueVieSábDom",(WEEKDAY(B85,2)-1)*3+1,3))</f>
        <v/>
      </c>
      <c r="D85" s="18">
        <f>IF(B85="","",SUMIF(Sesiones!$B$8:$B$207,B85,Sesiones!$D$8:$D$207))</f>
        <v/>
      </c>
      <c r="E85" s="18">
        <f>IF(D85="","",D85*Panel!$C$5)</f>
        <v/>
      </c>
      <c r="F85" s="16">
        <f>IF(B85="","",IF(B85&gt;Panel!$G$5,"",IF(D85&gt;=Panel!$C$6,"Sí","No")))</f>
        <v/>
      </c>
      <c r="G85" s="18">
        <f>IF(F85="","",IF(F85="Sí",N(G84)+1,0))</f>
        <v/>
      </c>
      <c r="H85" s="18">
        <f>IF(F85="","",SUM($D$8:D85))</f>
        <v/>
      </c>
    </row>
    <row r="86">
      <c r="B86" s="17">
        <f>IF(B85="","",B85+1)</f>
        <v/>
      </c>
      <c r="C86" s="16">
        <f>IF(B86="","",MID("LunMarMiéJueVieSábDom",(WEEKDAY(B86,2)-1)*3+1,3))</f>
        <v/>
      </c>
      <c r="D86" s="18">
        <f>IF(B86="","",SUMIF(Sesiones!$B$8:$B$207,B86,Sesiones!$D$8:$D$207))</f>
        <v/>
      </c>
      <c r="E86" s="18">
        <f>IF(D86="","",D86*Panel!$C$5)</f>
        <v/>
      </c>
      <c r="F86" s="16">
        <f>IF(B86="","",IF(B86&gt;Panel!$G$5,"",IF(D86&gt;=Panel!$C$6,"Sí","No")))</f>
        <v/>
      </c>
      <c r="G86" s="18">
        <f>IF(F86="","",IF(F86="Sí",N(G85)+1,0))</f>
        <v/>
      </c>
      <c r="H86" s="18">
        <f>IF(F86="","",SUM($D$8:D86))</f>
        <v/>
      </c>
    </row>
    <row r="87">
      <c r="B87" s="17">
        <f>IF(B86="","",B86+1)</f>
        <v/>
      </c>
      <c r="C87" s="16">
        <f>IF(B87="","",MID("LunMarMiéJueVieSábDom",(WEEKDAY(B87,2)-1)*3+1,3))</f>
        <v/>
      </c>
      <c r="D87" s="18">
        <f>IF(B87="","",SUMIF(Sesiones!$B$8:$B$207,B87,Sesiones!$D$8:$D$207))</f>
        <v/>
      </c>
      <c r="E87" s="18">
        <f>IF(D87="","",D87*Panel!$C$5)</f>
        <v/>
      </c>
      <c r="F87" s="16">
        <f>IF(B87="","",IF(B87&gt;Panel!$G$5,"",IF(D87&gt;=Panel!$C$6,"Sí","No")))</f>
        <v/>
      </c>
      <c r="G87" s="18">
        <f>IF(F87="","",IF(F87="Sí",N(G86)+1,0))</f>
        <v/>
      </c>
      <c r="H87" s="18">
        <f>IF(F87="","",SUM($D$8:D87))</f>
        <v/>
      </c>
    </row>
    <row r="88">
      <c r="B88" s="17">
        <f>IF(B87="","",B87+1)</f>
        <v/>
      </c>
      <c r="C88" s="16">
        <f>IF(B88="","",MID("LunMarMiéJueVieSábDom",(WEEKDAY(B88,2)-1)*3+1,3))</f>
        <v/>
      </c>
      <c r="D88" s="18">
        <f>IF(B88="","",SUMIF(Sesiones!$B$8:$B$207,B88,Sesiones!$D$8:$D$207))</f>
        <v/>
      </c>
      <c r="E88" s="18">
        <f>IF(D88="","",D88*Panel!$C$5)</f>
        <v/>
      </c>
      <c r="F88" s="16">
        <f>IF(B88="","",IF(B88&gt;Panel!$G$5,"",IF(D88&gt;=Panel!$C$6,"Sí","No")))</f>
        <v/>
      </c>
      <c r="G88" s="18">
        <f>IF(F88="","",IF(F88="Sí",N(G87)+1,0))</f>
        <v/>
      </c>
      <c r="H88" s="18">
        <f>IF(F88="","",SUM($D$8:D88))</f>
        <v/>
      </c>
    </row>
    <row r="89">
      <c r="B89" s="17">
        <f>IF(B88="","",B88+1)</f>
        <v/>
      </c>
      <c r="C89" s="16">
        <f>IF(B89="","",MID("LunMarMiéJueVieSábDom",(WEEKDAY(B89,2)-1)*3+1,3))</f>
        <v/>
      </c>
      <c r="D89" s="18">
        <f>IF(B89="","",SUMIF(Sesiones!$B$8:$B$207,B89,Sesiones!$D$8:$D$207))</f>
        <v/>
      </c>
      <c r="E89" s="18">
        <f>IF(D89="","",D89*Panel!$C$5)</f>
        <v/>
      </c>
      <c r="F89" s="16">
        <f>IF(B89="","",IF(B89&gt;Panel!$G$5,"",IF(D89&gt;=Panel!$C$6,"Sí","No")))</f>
        <v/>
      </c>
      <c r="G89" s="18">
        <f>IF(F89="","",IF(F89="Sí",N(G88)+1,0))</f>
        <v/>
      </c>
      <c r="H89" s="18">
        <f>IF(F89="","",SUM($D$8:D89))</f>
        <v/>
      </c>
    </row>
    <row r="90">
      <c r="B90" s="17">
        <f>IF(B89="","",B89+1)</f>
        <v/>
      </c>
      <c r="C90" s="16">
        <f>IF(B90="","",MID("LunMarMiéJueVieSábDom",(WEEKDAY(B90,2)-1)*3+1,3))</f>
        <v/>
      </c>
      <c r="D90" s="18">
        <f>IF(B90="","",SUMIF(Sesiones!$B$8:$B$207,B90,Sesiones!$D$8:$D$207))</f>
        <v/>
      </c>
      <c r="E90" s="18">
        <f>IF(D90="","",D90*Panel!$C$5)</f>
        <v/>
      </c>
      <c r="F90" s="16">
        <f>IF(B90="","",IF(B90&gt;Panel!$G$5,"",IF(D90&gt;=Panel!$C$6,"Sí","No")))</f>
        <v/>
      </c>
      <c r="G90" s="18">
        <f>IF(F90="","",IF(F90="Sí",N(G89)+1,0))</f>
        <v/>
      </c>
      <c r="H90" s="18">
        <f>IF(F90="","",SUM($D$8:D90))</f>
        <v/>
      </c>
    </row>
    <row r="91">
      <c r="B91" s="17">
        <f>IF(B90="","",B90+1)</f>
        <v/>
      </c>
      <c r="C91" s="16">
        <f>IF(B91="","",MID("LunMarMiéJueVieSábDom",(WEEKDAY(B91,2)-1)*3+1,3))</f>
        <v/>
      </c>
      <c r="D91" s="18">
        <f>IF(B91="","",SUMIF(Sesiones!$B$8:$B$207,B91,Sesiones!$D$8:$D$207))</f>
        <v/>
      </c>
      <c r="E91" s="18">
        <f>IF(D91="","",D91*Panel!$C$5)</f>
        <v/>
      </c>
      <c r="F91" s="16">
        <f>IF(B91="","",IF(B91&gt;Panel!$G$5,"",IF(D91&gt;=Panel!$C$6,"Sí","No")))</f>
        <v/>
      </c>
      <c r="G91" s="18">
        <f>IF(F91="","",IF(F91="Sí",N(G90)+1,0))</f>
        <v/>
      </c>
      <c r="H91" s="18">
        <f>IF(F91="","",SUM($D$8:D91))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H3"/>
    <mergeCell ref="B2:H2"/>
    <mergeCell ref="C5:D5"/>
  </mergeCells>
  <conditionalFormatting sqref="F8:F91">
    <cfRule type="cellIs" priority="1" operator="equal" dxfId="0">
      <formula>"Sí"</formula>
    </cfRule>
    <cfRule type="cellIs" priority="2" operator="equal" dxfId="3">
      <formula>"No"</formula>
    </cfRule>
  </conditionalFormatting>
  <conditionalFormatting sqref="D8:D91">
    <cfRule type="dataBar" priority="3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Registro de sesiones Pomodoro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4" t="inlineStr">
        <is>
          <t>CÓMO USARLA</t>
        </is>
      </c>
    </row>
    <row r="6" ht="30" customHeight="1">
      <c r="B6" s="33" t="inlineStr">
        <is>
          <t>1.  En la hoja «Panel» ajusta los minutos por pomodoro (por defecto 25) y tu objetivo diario en pomodoros (por defecto 6).</t>
        </is>
      </c>
    </row>
    <row r="7" ht="18" customHeight="1">
      <c r="B7" s="33" t="inlineStr">
        <is>
          <t>2.  En «Asignaturas» escribe tus materias (hasta 12) y una meta semanal en pomodoros para cada una.</t>
        </is>
      </c>
    </row>
    <row r="8" ht="30" customHeight="1">
      <c r="B8" s="33" t="inlineStr">
        <is>
          <t>3.  En «Sesiones» añade una fila por cada bloque de estudio: fecha, asignatura (desplegable), nº de pomodoros completados y, si quieres, el tema.</t>
        </is>
      </c>
    </row>
    <row r="9" ht="30" customHeight="1">
      <c r="B9" s="33" t="inlineStr">
        <is>
          <t>4.  Anota en «Interrupciones» cuántas veces te has distraído o has tenido que parar; sirve para medir tu concentración.</t>
        </is>
      </c>
    </row>
    <row r="10" ht="30" customHeight="1">
      <c r="B10" s="33" t="inlineStr">
        <is>
          <t>5.  Mira el «Panel»: pomodoros totales, tiempo acumulado, media diaria, racha actual, mejor racha y la tabla de la semana con su gráfico.</t>
        </is>
      </c>
    </row>
    <row r="11" ht="30" customHeight="1">
      <c r="B11" s="33" t="inlineStr">
        <is>
          <t>6.  En «Días» cambia el «Primer día» si quieres que el cómputo de rachas empiece en otra fecha (cubre 84 días seguidos).</t>
        </is>
      </c>
    </row>
    <row r="12" ht="30" customHeight="1">
      <c r="B12" s="33" t="inlineStr">
        <is>
          <t>7.  Para empezar de cero, borra solo las celdas de fecha, asignatura, pomodoros, tema e interrupciones de «Sesiones»; las fórmulas se mantienen.</t>
        </is>
      </c>
    </row>
    <row r="14">
      <c r="B14" s="14" t="inlineStr">
        <is>
          <t>CONSEJOS</t>
        </is>
      </c>
    </row>
    <row r="15" ht="30" customHeight="1">
      <c r="B15" s="33" t="inlineStr">
        <is>
          <t>•  Un pomodoro cuenta cuando completas el bloque entero; si lo interrumpes a la mitad, no lo anotes.</t>
        </is>
      </c>
    </row>
    <row r="16" ht="30" customHeight="1">
      <c r="B16" s="33" t="inlineStr">
        <is>
          <t>•  La racha se rompe si un día no llegas al objetivo diario; ajusta el objetivo a una cifra realista para ti.</t>
        </is>
      </c>
    </row>
    <row r="17" ht="30" customHeight="1">
      <c r="B17" s="33" t="inlineStr">
        <is>
          <t>•  Las hojas están protegidas sin contraseña; para ampliar o cambiar fórmulas ve a Revisar &gt; Desproteger hoja.</t>
        </is>
      </c>
    </row>
    <row r="18" ht="30" customHeight="1">
      <c r="B18" s="33" t="inlineStr">
        <is>
          <t>•  La plantilla es un registro personal de organización; los tiempos y objetivos son orientativos y los defines tú.</t>
        </is>
      </c>
    </row>
    <row r="20">
      <c r="B20" s="30" t="inlineStr">
        <is>
          <t>Las celdas con fondo crema y texto azul son para rellenar; las verdes se calculan solas.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2026-10-02T13:03:15Z</dcterms:created>
  <dcterms:modified xmlns:dcterms="http://purl.org/dc/terms/" xmlns:xsi="http://www.w3.org/2001/XMLSchema-instance" xsi:type="dcterms:W3CDTF">2026-10-02T13:03:15Z</dcterms:modified>
</cp:coreProperties>
</file>