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Panel" sheetId="1" state="visible" r:id="rId1"/>
    <sheet xmlns:r="http://schemas.openxmlformats.org/officeDocument/2006/relationships" name="Préstamos" sheetId="2" state="visible" r:id="rId2"/>
    <sheet xmlns:r="http://schemas.openxmlformats.org/officeDocument/2006/relationships" name="Devoluciones" sheetId="3" state="visible" r:id="rId3"/>
    <sheet xmlns:r="http://schemas.openxmlformats.org/officeDocument/2006/relationships" name="Instrucciones" sheetId="4" state="visible" r:id="rId4"/>
    <sheet xmlns:r="http://schemas.openxmlformats.org/officeDocument/2006/relationships" name="Listas" sheetId="5" state="hidden" r:id="rId5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#,##0.00 &quot;€&quot;"/>
    <numFmt numFmtId="166" formatCode="yyyy-mm-dd"/>
    <numFmt numFmtId="167" formatCode="#,##0.00 &quot;€&quot;;[Red]-#,##0.00 &quot;€&quot;"/>
  </numFmts>
  <fonts count="16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111827"/>
      <sz val="10"/>
    </font>
    <font>
      <name val="Arial"/>
      <color rgb="001D4ED8"/>
      <sz val="10"/>
    </font>
    <font>
      <name val="Arial"/>
      <i val="1"/>
      <color rgb="006B7280"/>
      <sz val="9"/>
    </font>
    <font>
      <name val="Arial"/>
      <b val="1"/>
      <color rgb="00FFFFFF"/>
      <sz val="10"/>
    </font>
    <font>
      <name val="Arial"/>
      <color rgb="00047857"/>
      <sz val="10"/>
    </font>
    <font>
      <name val="Arial"/>
      <b val="1"/>
      <color rgb="00047857"/>
      <sz val="10"/>
    </font>
    <font>
      <name val="Arial"/>
      <color rgb="006B7280"/>
      <sz val="8"/>
    </font>
    <font>
      <name val="Arial"/>
      <b val="1"/>
      <color rgb="000B4A2F"/>
      <sz val="11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b val="1"/>
      <color rgb="0012744A"/>
      <sz val="11"/>
    </font>
    <font>
      <name val="Arial"/>
      <color rgb="00111827"/>
      <sz val="10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FFFDF2"/>
      </patternFill>
    </fill>
    <fill>
      <patternFill patternType="solid">
        <fgColor rgb="0012744A"/>
      </patternFill>
    </fill>
    <fill>
      <patternFill patternType="solid">
        <fgColor rgb="00D1FAE5"/>
      </patternFill>
    </fill>
    <fill>
      <patternFill patternType="solid">
        <fgColor rgb="00ECFDF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11" fillId="6" borderId="0" applyAlignment="1" pivotButton="0" quotePrefix="0" xfId="0">
      <alignment horizontal="center" vertical="center" wrapText="1"/>
    </xf>
    <xf numFmtId="165" fontId="12" fillId="6" borderId="0" applyAlignment="1" pivotButton="0" quotePrefix="0" xfId="0">
      <alignment horizontal="center" vertical="center"/>
    </xf>
    <xf numFmtId="167" fontId="12" fillId="6" borderId="0" applyAlignment="1" pivotButton="0" quotePrefix="0" xfId="0">
      <alignment horizontal="center" vertical="center"/>
    </xf>
    <xf numFmtId="1" fontId="12" fillId="6" borderId="0" applyAlignment="1" pivotButton="0" quotePrefix="0" xfId="0">
      <alignment horizontal="center" vertical="center"/>
    </xf>
    <xf numFmtId="164" fontId="12" fillId="6" borderId="0" applyAlignment="1" pivotButton="0" quotePrefix="0" xfId="0">
      <alignment horizontal="center" vertical="center"/>
    </xf>
    <xf numFmtId="0" fontId="13" fillId="0" borderId="0" applyAlignment="1" pivotButton="0" quotePrefix="0" xfId="0">
      <alignment vertical="center"/>
    </xf>
    <xf numFmtId="0" fontId="6" fillId="4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vertical="center"/>
    </xf>
    <xf numFmtId="165" fontId="7" fillId="0" borderId="1" applyAlignment="1" pivotButton="0" quotePrefix="0" xfId="0">
      <alignment vertical="center"/>
    </xf>
    <xf numFmtId="167" fontId="8" fillId="0" borderId="1" applyAlignment="1" pivotButton="0" quotePrefix="0" xfId="0">
      <alignment vertical="center"/>
    </xf>
    <xf numFmtId="1" fontId="7" fillId="0" borderId="1" applyAlignment="1" pivotButton="0" quotePrefix="0" xfId="0">
      <alignment horizontal="center" vertical="center"/>
    </xf>
    <xf numFmtId="0" fontId="5" fillId="0" borderId="0" applyAlignment="1" pivotButton="0" quotePrefix="0" xfId="0">
      <alignment vertical="center"/>
    </xf>
    <xf numFmtId="0" fontId="8" fillId="0" borderId="1" applyAlignment="1" pivotButton="0" quotePrefix="0" xfId="0">
      <alignment horizontal="center" vertical="center"/>
    </xf>
    <xf numFmtId="0" fontId="3" fillId="0" borderId="0" applyAlignment="1" pivotButton="0" quotePrefix="0" xfId="0">
      <alignment horizontal="center" vertical="center"/>
    </xf>
    <xf numFmtId="1" fontId="10" fillId="5" borderId="1" applyAlignment="1" pivotButton="0" quotePrefix="0" xfId="0">
      <alignment vertical="center"/>
    </xf>
    <xf numFmtId="165" fontId="10" fillId="5" borderId="1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164" fontId="4" fillId="3" borderId="1" applyAlignment="1" applyProtection="1" pivotButton="0" quotePrefix="0" xfId="0">
      <alignment horizontal="center" vertical="center"/>
      <protection locked="0" hidden="0"/>
    </xf>
    <xf numFmtId="1" fontId="4" fillId="3" borderId="1" applyAlignment="1" applyProtection="1" pivotButton="0" quotePrefix="0" xfId="0">
      <alignment horizontal="center" vertical="center"/>
      <protection locked="0" hidden="0"/>
    </xf>
    <xf numFmtId="0" fontId="4" fillId="3" borderId="1" applyAlignment="1" applyProtection="1" pivotButton="0" quotePrefix="0" xfId="0">
      <alignment vertical="center"/>
      <protection locked="0" hidden="0"/>
    </xf>
    <xf numFmtId="0" fontId="4" fillId="3" borderId="1" applyAlignment="1" applyProtection="1" pivotButton="0" quotePrefix="0" xfId="0">
      <alignment horizontal="center" vertical="center"/>
      <protection locked="0" hidden="0"/>
    </xf>
    <xf numFmtId="165" fontId="4" fillId="3" borderId="1" applyAlignment="1" applyProtection="1" pivotButton="0" quotePrefix="0" xfId="0">
      <alignment vertical="center"/>
      <protection locked="0" hidden="0"/>
    </xf>
    <xf numFmtId="165" fontId="8" fillId="0" borderId="1" applyAlignment="1" pivotButton="0" quotePrefix="0" xfId="0">
      <alignment vertical="center"/>
    </xf>
    <xf numFmtId="9" fontId="7" fillId="0" borderId="1" applyAlignment="1" pivotButton="0" quotePrefix="0" xfId="0">
      <alignment horizontal="center" vertical="center"/>
    </xf>
    <xf numFmtId="1" fontId="8" fillId="0" borderId="1" applyAlignment="1" pivotButton="0" quotePrefix="0" xfId="0">
      <alignment horizontal="center" vertical="center"/>
    </xf>
    <xf numFmtId="1" fontId="9" fillId="0" borderId="1" applyAlignment="1" pivotButton="0" quotePrefix="0" xfId="0">
      <alignment horizontal="center" vertical="center"/>
    </xf>
    <xf numFmtId="164" fontId="9" fillId="0" borderId="1" applyAlignment="1" pivotButton="0" quotePrefix="0" xfId="0">
      <alignment horizontal="center" vertical="center"/>
    </xf>
    <xf numFmtId="9" fontId="10" fillId="5" borderId="1" applyAlignment="1" pivotButton="0" quotePrefix="0" xfId="0">
      <alignment vertical="center"/>
    </xf>
    <xf numFmtId="0" fontId="7" fillId="0" borderId="1" applyAlignment="1" pivotButton="0" quotePrefix="0" xfId="0">
      <alignment vertical="center"/>
    </xf>
    <xf numFmtId="0" fontId="7" fillId="0" borderId="1" applyAlignment="1" pivotButton="0" quotePrefix="0" xfId="0">
      <alignment horizontal="center" vertical="center"/>
    </xf>
    <xf numFmtId="0" fontId="10" fillId="5" borderId="1" applyAlignment="1" pivotButton="0" quotePrefix="0" xfId="0">
      <alignment vertical="center"/>
    </xf>
    <xf numFmtId="0" fontId="14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/>
    </xf>
    <xf numFmtId="0" fontId="15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6">
    <dxf>
      <fill>
        <patternFill patternType="solid">
          <fgColor rgb="00F4FAF6"/>
          <bgColor rgb="00F4FAF6"/>
        </patternFill>
      </fill>
    </dxf>
    <dxf>
      <font>
        <b val="1"/>
        <color rgb="00B91C1C"/>
      </font>
      <fill>
        <patternFill patternType="solid">
          <fgColor rgb="00FEE2E2"/>
          <bgColor rgb="00FEE2E2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ont>
        <b val="1"/>
        <color rgb="00047857"/>
      </font>
      <fill>
        <patternFill patternType="solid">
          <fgColor rgb="00D1FAE5"/>
          <bgColor rgb="00D1FAE5"/>
        </patternFill>
      </fill>
    </dxf>
    <dxf>
      <fill>
        <patternFill patternType="solid">
          <fgColor rgb="00FEE2E2"/>
          <bgColor rgb="00FEE2E2"/>
        </patternFill>
      </fill>
    </dxf>
    <dxf>
      <font>
        <b val="1"/>
        <color rgb="0012744A"/>
      </font>
      <fill>
        <patternFill patternType="solid">
          <fgColor rgb="00ECFDF5"/>
          <bgColor rgb="00ECFDF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Pendiente por persona: lo que te deben y lo que debes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'Panel'!C12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'Panel'!$B$13:$B$24</f>
            </numRef>
          </cat>
          <val>
            <numRef>
              <f>'Panel'!$C$13:$C$24</f>
            </numRef>
          </val>
        </ser>
        <ser>
          <idx val="1"/>
          <order val="1"/>
          <tx>
            <strRef>
              <f>'Panel'!D12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'Panel'!$B$13:$B$24</f>
            </numRef>
          </cat>
          <val>
            <numRef>
              <f>'Panel'!$D$13:$D$24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36</row>
      <rowOff>0</rowOff>
    </from>
    <ext cx="684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0B4A2F"/>
    <outlinePr summaryBelow="1" summaryRight="1"/>
    <pageSetUpPr fitToPage="1"/>
  </sheetPr>
  <dimension ref="B2:G34"/>
  <sheetViews>
    <sheetView showGridLines="0" tabSelected="0" workbookViewId="0">
      <selection activeCell="A1" sqref="A1"/>
    </sheetView>
  </sheetViews>
  <sheetFormatPr baseColWidth="8" defaultRowHeight="15"/>
  <cols>
    <col width="2" customWidth="1" min="1" max="1"/>
    <col width="22" customWidth="1" min="2" max="2"/>
    <col width="16" customWidth="1" min="3" max="3"/>
    <col width="16" customWidth="1" min="4" max="4"/>
    <col width="16" customWidth="1" min="5" max="5"/>
    <col width="16" customWidth="1" min="6" max="6"/>
    <col width="14" customWidth="1" min="7" max="7"/>
    <col width="3" customWidth="1" min="8" max="8"/>
  </cols>
  <sheetData>
    <row r="2" ht="34" customHeight="1">
      <c r="B2" s="1" t="inlineStr">
        <is>
          <t>Panel: quién te debe y a quién debes</t>
        </is>
      </c>
      <c r="C2" s="2" t="n"/>
      <c r="D2" s="2" t="n"/>
      <c r="E2" s="2" t="n"/>
      <c r="F2" s="2" t="n"/>
      <c r="G2" s="2" t="n"/>
    </row>
    <row r="3">
      <c r="B3" s="3" t="inlineStr">
        <is>
          <t>Resumen automático de la hoja Préstamos (usa la fecha de control indicada allí).</t>
        </is>
      </c>
    </row>
    <row r="5" ht="30" customHeight="1">
      <c r="B5" s="4" t="inlineStr">
        <is>
          <t>ME DEBEN (PENDIENTE)</t>
        </is>
      </c>
      <c r="C5" s="4" t="inlineStr">
        <is>
          <t>DEBO (PENDIENTE)</t>
        </is>
      </c>
      <c r="E5" s="4" t="inlineStr">
        <is>
          <t>SALDO NETO</t>
        </is>
      </c>
      <c r="G5" s="4" t="inlineStr">
        <is>
          <t>PRÉSTAMOS RETRASADOS</t>
        </is>
      </c>
    </row>
    <row r="6" ht="38" customHeight="1">
      <c r="B6" s="5">
        <f>SUMIFS('Préstamos'!$I$11:$I$50,'Préstamos'!$C$11:$C$50,"Presto")</f>
        <v/>
      </c>
      <c r="C6" s="5">
        <f>SUMIFS('Préstamos'!$I$11:$I$50,'Préstamos'!$C$11:$C$50,"Debo")</f>
        <v/>
      </c>
      <c r="E6" s="6">
        <f>B6-C6</f>
        <v/>
      </c>
      <c r="G6" s="7">
        <f>COUNTIF('Préstamos'!$K$11:$K$50,"Retrasado")</f>
        <v/>
      </c>
    </row>
    <row r="8" ht="30" customHeight="1">
      <c r="B8" s="4" t="inlineStr">
        <is>
          <t>IMPORTE EN RETRASO</t>
        </is>
      </c>
      <c r="C8" s="4" t="inlineStr">
        <is>
          <t>PRÓXIMO VENCIMIENTO</t>
        </is>
      </c>
      <c r="E8" s="4" t="inlineStr">
        <is>
          <t>TOTAL DEVUELTO</t>
        </is>
      </c>
      <c r="G8" s="4" t="inlineStr">
        <is>
          <t>PRÉSTAMOS VIVOS</t>
        </is>
      </c>
    </row>
    <row r="9" ht="38" customHeight="1">
      <c r="B9" s="5">
        <f>SUMIFS('Préstamos'!$I$11:$I$50,'Préstamos'!$K$11:$K$50,"Retrasado")</f>
        <v/>
      </c>
      <c r="C9" s="8">
        <f>IF(COUNT('Préstamos'!$O$11:$O$50)=0,"—",MIN('Préstamos'!$O$11:$O$50))</f>
        <v/>
      </c>
      <c r="E9" s="5">
        <f>SUM('Préstamos'!$H$11:$H$50)</f>
        <v/>
      </c>
      <c r="G9" s="7">
        <f>COUNTIF('Préstamos'!$I$11:$I$50,"&gt;0.005")</f>
        <v/>
      </c>
    </row>
    <row r="11">
      <c r="B11" s="9" t="inlineStr">
        <is>
          <t>SALDO POR PERSONA</t>
        </is>
      </c>
    </row>
    <row r="12" ht="30" customHeight="1">
      <c r="B12" s="10" t="inlineStr">
        <is>
          <t>Persona</t>
        </is>
      </c>
      <c r="C12" s="10" t="inlineStr">
        <is>
          <t>Me debe</t>
        </is>
      </c>
      <c r="D12" s="10" t="inlineStr">
        <is>
          <t>Le debo</t>
        </is>
      </c>
      <c r="E12" s="10" t="inlineStr">
        <is>
          <t>Saldo neto</t>
        </is>
      </c>
      <c r="F12" s="10" t="inlineStr">
        <is>
          <t>En retraso</t>
        </is>
      </c>
      <c r="G12" s="10" t="inlineStr">
        <is>
          <t>Préstamos vivos</t>
        </is>
      </c>
    </row>
    <row r="13">
      <c r="B13" s="11">
        <f>IFERROR(INDEX('Préstamos'!$B$11:$B$50,MATCH(1,'Préstamos'!$N$11:$N$50,0)),"")</f>
        <v/>
      </c>
      <c r="C13" s="12">
        <f>IF(B13="","",SUMIFS('Préstamos'!$I$11:$I$50,'Préstamos'!$B$11:$B$50,B13,'Préstamos'!$C$11:$C$50,"Presto"))</f>
        <v/>
      </c>
      <c r="D13" s="12">
        <f>IF(B13="","",SUMIFS('Préstamos'!$I$11:$I$50,'Préstamos'!$B$11:$B$50,B13,'Préstamos'!$C$11:$C$50,"Debo"))</f>
        <v/>
      </c>
      <c r="E13" s="13">
        <f>IF(B13="","",C13-D13)</f>
        <v/>
      </c>
      <c r="F13" s="12">
        <f>IF(B13="","",SUMIFS('Préstamos'!$I$11:$I$50,'Préstamos'!$B$11:$B$50,B13,'Préstamos'!$K$11:$K$50,"Retrasado"))</f>
        <v/>
      </c>
      <c r="G13" s="14">
        <f>IF(B13="","",COUNTIFS('Préstamos'!$B$11:$B$50,B13,'Préstamos'!$I$11:$I$50,"&gt;0.005"))</f>
        <v/>
      </c>
    </row>
    <row r="14">
      <c r="B14" s="11">
        <f>IFERROR(INDEX('Préstamos'!$B$11:$B$50,MATCH(2,'Préstamos'!$N$11:$N$50,0)),"")</f>
        <v/>
      </c>
      <c r="C14" s="12">
        <f>IF(B14="","",SUMIFS('Préstamos'!$I$11:$I$50,'Préstamos'!$B$11:$B$50,B14,'Préstamos'!$C$11:$C$50,"Presto"))</f>
        <v/>
      </c>
      <c r="D14" s="12">
        <f>IF(B14="","",SUMIFS('Préstamos'!$I$11:$I$50,'Préstamos'!$B$11:$B$50,B14,'Préstamos'!$C$11:$C$50,"Debo"))</f>
        <v/>
      </c>
      <c r="E14" s="13">
        <f>IF(B14="","",C14-D14)</f>
        <v/>
      </c>
      <c r="F14" s="12">
        <f>IF(B14="","",SUMIFS('Préstamos'!$I$11:$I$50,'Préstamos'!$B$11:$B$50,B14,'Préstamos'!$K$11:$K$50,"Retrasado"))</f>
        <v/>
      </c>
      <c r="G14" s="14">
        <f>IF(B14="","",COUNTIFS('Préstamos'!$B$11:$B$50,B14,'Préstamos'!$I$11:$I$50,"&gt;0.005"))</f>
        <v/>
      </c>
    </row>
    <row r="15">
      <c r="B15" s="11">
        <f>IFERROR(INDEX('Préstamos'!$B$11:$B$50,MATCH(3,'Préstamos'!$N$11:$N$50,0)),"")</f>
        <v/>
      </c>
      <c r="C15" s="12">
        <f>IF(B15="","",SUMIFS('Préstamos'!$I$11:$I$50,'Préstamos'!$B$11:$B$50,B15,'Préstamos'!$C$11:$C$50,"Presto"))</f>
        <v/>
      </c>
      <c r="D15" s="12">
        <f>IF(B15="","",SUMIFS('Préstamos'!$I$11:$I$50,'Préstamos'!$B$11:$B$50,B15,'Préstamos'!$C$11:$C$50,"Debo"))</f>
        <v/>
      </c>
      <c r="E15" s="13">
        <f>IF(B15="","",C15-D15)</f>
        <v/>
      </c>
      <c r="F15" s="12">
        <f>IF(B15="","",SUMIFS('Préstamos'!$I$11:$I$50,'Préstamos'!$B$11:$B$50,B15,'Préstamos'!$K$11:$K$50,"Retrasado"))</f>
        <v/>
      </c>
      <c r="G15" s="14">
        <f>IF(B15="","",COUNTIFS('Préstamos'!$B$11:$B$50,B15,'Préstamos'!$I$11:$I$50,"&gt;0.005"))</f>
        <v/>
      </c>
    </row>
    <row r="16">
      <c r="B16" s="11">
        <f>IFERROR(INDEX('Préstamos'!$B$11:$B$50,MATCH(4,'Préstamos'!$N$11:$N$50,0)),"")</f>
        <v/>
      </c>
      <c r="C16" s="12">
        <f>IF(B16="","",SUMIFS('Préstamos'!$I$11:$I$50,'Préstamos'!$B$11:$B$50,B16,'Préstamos'!$C$11:$C$50,"Presto"))</f>
        <v/>
      </c>
      <c r="D16" s="12">
        <f>IF(B16="","",SUMIFS('Préstamos'!$I$11:$I$50,'Préstamos'!$B$11:$B$50,B16,'Préstamos'!$C$11:$C$50,"Debo"))</f>
        <v/>
      </c>
      <c r="E16" s="13">
        <f>IF(B16="","",C16-D16)</f>
        <v/>
      </c>
      <c r="F16" s="12">
        <f>IF(B16="","",SUMIFS('Préstamos'!$I$11:$I$50,'Préstamos'!$B$11:$B$50,B16,'Préstamos'!$K$11:$K$50,"Retrasado"))</f>
        <v/>
      </c>
      <c r="G16" s="14">
        <f>IF(B16="","",COUNTIFS('Préstamos'!$B$11:$B$50,B16,'Préstamos'!$I$11:$I$50,"&gt;0.005"))</f>
        <v/>
      </c>
    </row>
    <row r="17">
      <c r="B17" s="11">
        <f>IFERROR(INDEX('Préstamos'!$B$11:$B$50,MATCH(5,'Préstamos'!$N$11:$N$50,0)),"")</f>
        <v/>
      </c>
      <c r="C17" s="12">
        <f>IF(B17="","",SUMIFS('Préstamos'!$I$11:$I$50,'Préstamos'!$B$11:$B$50,B17,'Préstamos'!$C$11:$C$50,"Presto"))</f>
        <v/>
      </c>
      <c r="D17" s="12">
        <f>IF(B17="","",SUMIFS('Préstamos'!$I$11:$I$50,'Préstamos'!$B$11:$B$50,B17,'Préstamos'!$C$11:$C$50,"Debo"))</f>
        <v/>
      </c>
      <c r="E17" s="13">
        <f>IF(B17="","",C17-D17)</f>
        <v/>
      </c>
      <c r="F17" s="12">
        <f>IF(B17="","",SUMIFS('Préstamos'!$I$11:$I$50,'Préstamos'!$B$11:$B$50,B17,'Préstamos'!$K$11:$K$50,"Retrasado"))</f>
        <v/>
      </c>
      <c r="G17" s="14">
        <f>IF(B17="","",COUNTIFS('Préstamos'!$B$11:$B$50,B17,'Préstamos'!$I$11:$I$50,"&gt;0.005"))</f>
        <v/>
      </c>
    </row>
    <row r="18">
      <c r="B18" s="11">
        <f>IFERROR(INDEX('Préstamos'!$B$11:$B$50,MATCH(6,'Préstamos'!$N$11:$N$50,0)),"")</f>
        <v/>
      </c>
      <c r="C18" s="12">
        <f>IF(B18="","",SUMIFS('Préstamos'!$I$11:$I$50,'Préstamos'!$B$11:$B$50,B18,'Préstamos'!$C$11:$C$50,"Presto"))</f>
        <v/>
      </c>
      <c r="D18" s="12">
        <f>IF(B18="","",SUMIFS('Préstamos'!$I$11:$I$50,'Préstamos'!$B$11:$B$50,B18,'Préstamos'!$C$11:$C$50,"Debo"))</f>
        <v/>
      </c>
      <c r="E18" s="13">
        <f>IF(B18="","",C18-D18)</f>
        <v/>
      </c>
      <c r="F18" s="12">
        <f>IF(B18="","",SUMIFS('Préstamos'!$I$11:$I$50,'Préstamos'!$B$11:$B$50,B18,'Préstamos'!$K$11:$K$50,"Retrasado"))</f>
        <v/>
      </c>
      <c r="G18" s="14">
        <f>IF(B18="","",COUNTIFS('Préstamos'!$B$11:$B$50,B18,'Préstamos'!$I$11:$I$50,"&gt;0.005"))</f>
        <v/>
      </c>
    </row>
    <row r="19">
      <c r="B19" s="11">
        <f>IFERROR(INDEX('Préstamos'!$B$11:$B$50,MATCH(7,'Préstamos'!$N$11:$N$50,0)),"")</f>
        <v/>
      </c>
      <c r="C19" s="12">
        <f>IF(B19="","",SUMIFS('Préstamos'!$I$11:$I$50,'Préstamos'!$B$11:$B$50,B19,'Préstamos'!$C$11:$C$50,"Presto"))</f>
        <v/>
      </c>
      <c r="D19" s="12">
        <f>IF(B19="","",SUMIFS('Préstamos'!$I$11:$I$50,'Préstamos'!$B$11:$B$50,B19,'Préstamos'!$C$11:$C$50,"Debo"))</f>
        <v/>
      </c>
      <c r="E19" s="13">
        <f>IF(B19="","",C19-D19)</f>
        <v/>
      </c>
      <c r="F19" s="12">
        <f>IF(B19="","",SUMIFS('Préstamos'!$I$11:$I$50,'Préstamos'!$B$11:$B$50,B19,'Préstamos'!$K$11:$K$50,"Retrasado"))</f>
        <v/>
      </c>
      <c r="G19" s="14">
        <f>IF(B19="","",COUNTIFS('Préstamos'!$B$11:$B$50,B19,'Préstamos'!$I$11:$I$50,"&gt;0.005"))</f>
        <v/>
      </c>
    </row>
    <row r="20">
      <c r="B20" s="11">
        <f>IFERROR(INDEX('Préstamos'!$B$11:$B$50,MATCH(8,'Préstamos'!$N$11:$N$50,0)),"")</f>
        <v/>
      </c>
      <c r="C20" s="12">
        <f>IF(B20="","",SUMIFS('Préstamos'!$I$11:$I$50,'Préstamos'!$B$11:$B$50,B20,'Préstamos'!$C$11:$C$50,"Presto"))</f>
        <v/>
      </c>
      <c r="D20" s="12">
        <f>IF(B20="","",SUMIFS('Préstamos'!$I$11:$I$50,'Préstamos'!$B$11:$B$50,B20,'Préstamos'!$C$11:$C$50,"Debo"))</f>
        <v/>
      </c>
      <c r="E20" s="13">
        <f>IF(B20="","",C20-D20)</f>
        <v/>
      </c>
      <c r="F20" s="12">
        <f>IF(B20="","",SUMIFS('Préstamos'!$I$11:$I$50,'Préstamos'!$B$11:$B$50,B20,'Préstamos'!$K$11:$K$50,"Retrasado"))</f>
        <v/>
      </c>
      <c r="G20" s="14">
        <f>IF(B20="","",COUNTIFS('Préstamos'!$B$11:$B$50,B20,'Préstamos'!$I$11:$I$50,"&gt;0.005"))</f>
        <v/>
      </c>
    </row>
    <row r="21">
      <c r="B21" s="11">
        <f>IFERROR(INDEX('Préstamos'!$B$11:$B$50,MATCH(9,'Préstamos'!$N$11:$N$50,0)),"")</f>
        <v/>
      </c>
      <c r="C21" s="12">
        <f>IF(B21="","",SUMIFS('Préstamos'!$I$11:$I$50,'Préstamos'!$B$11:$B$50,B21,'Préstamos'!$C$11:$C$50,"Presto"))</f>
        <v/>
      </c>
      <c r="D21" s="12">
        <f>IF(B21="","",SUMIFS('Préstamos'!$I$11:$I$50,'Préstamos'!$B$11:$B$50,B21,'Préstamos'!$C$11:$C$50,"Debo"))</f>
        <v/>
      </c>
      <c r="E21" s="13">
        <f>IF(B21="","",C21-D21)</f>
        <v/>
      </c>
      <c r="F21" s="12">
        <f>IF(B21="","",SUMIFS('Préstamos'!$I$11:$I$50,'Préstamos'!$B$11:$B$50,B21,'Préstamos'!$K$11:$K$50,"Retrasado"))</f>
        <v/>
      </c>
      <c r="G21" s="14">
        <f>IF(B21="","",COUNTIFS('Préstamos'!$B$11:$B$50,B21,'Préstamos'!$I$11:$I$50,"&gt;0.005"))</f>
        <v/>
      </c>
    </row>
    <row r="22">
      <c r="B22" s="11">
        <f>IFERROR(INDEX('Préstamos'!$B$11:$B$50,MATCH(10,'Préstamos'!$N$11:$N$50,0)),"")</f>
        <v/>
      </c>
      <c r="C22" s="12">
        <f>IF(B22="","",SUMIFS('Préstamos'!$I$11:$I$50,'Préstamos'!$B$11:$B$50,B22,'Préstamos'!$C$11:$C$50,"Presto"))</f>
        <v/>
      </c>
      <c r="D22" s="12">
        <f>IF(B22="","",SUMIFS('Préstamos'!$I$11:$I$50,'Préstamos'!$B$11:$B$50,B22,'Préstamos'!$C$11:$C$50,"Debo"))</f>
        <v/>
      </c>
      <c r="E22" s="13">
        <f>IF(B22="","",C22-D22)</f>
        <v/>
      </c>
      <c r="F22" s="12">
        <f>IF(B22="","",SUMIFS('Préstamos'!$I$11:$I$50,'Préstamos'!$B$11:$B$50,B22,'Préstamos'!$K$11:$K$50,"Retrasado"))</f>
        <v/>
      </c>
      <c r="G22" s="14">
        <f>IF(B22="","",COUNTIFS('Préstamos'!$B$11:$B$50,B22,'Préstamos'!$I$11:$I$50,"&gt;0.005"))</f>
        <v/>
      </c>
    </row>
    <row r="23">
      <c r="B23" s="11">
        <f>IFERROR(INDEX('Préstamos'!$B$11:$B$50,MATCH(11,'Préstamos'!$N$11:$N$50,0)),"")</f>
        <v/>
      </c>
      <c r="C23" s="12">
        <f>IF(B23="","",SUMIFS('Préstamos'!$I$11:$I$50,'Préstamos'!$B$11:$B$50,B23,'Préstamos'!$C$11:$C$50,"Presto"))</f>
        <v/>
      </c>
      <c r="D23" s="12">
        <f>IF(B23="","",SUMIFS('Préstamos'!$I$11:$I$50,'Préstamos'!$B$11:$B$50,B23,'Préstamos'!$C$11:$C$50,"Debo"))</f>
        <v/>
      </c>
      <c r="E23" s="13">
        <f>IF(B23="","",C23-D23)</f>
        <v/>
      </c>
      <c r="F23" s="12">
        <f>IF(B23="","",SUMIFS('Préstamos'!$I$11:$I$50,'Préstamos'!$B$11:$B$50,B23,'Préstamos'!$K$11:$K$50,"Retrasado"))</f>
        <v/>
      </c>
      <c r="G23" s="14">
        <f>IF(B23="","",COUNTIFS('Préstamos'!$B$11:$B$50,B23,'Préstamos'!$I$11:$I$50,"&gt;0.005"))</f>
        <v/>
      </c>
    </row>
    <row r="24">
      <c r="B24" s="11">
        <f>IFERROR(INDEX('Préstamos'!$B$11:$B$50,MATCH(12,'Préstamos'!$N$11:$N$50,0)),"")</f>
        <v/>
      </c>
      <c r="C24" s="12">
        <f>IF(B24="","",SUMIFS('Préstamos'!$I$11:$I$50,'Préstamos'!$B$11:$B$50,B24,'Préstamos'!$C$11:$C$50,"Presto"))</f>
        <v/>
      </c>
      <c r="D24" s="12">
        <f>IF(B24="","",SUMIFS('Préstamos'!$I$11:$I$50,'Préstamos'!$B$11:$B$50,B24,'Préstamos'!$C$11:$C$50,"Debo"))</f>
        <v/>
      </c>
      <c r="E24" s="13">
        <f>IF(B24="","",C24-D24)</f>
        <v/>
      </c>
      <c r="F24" s="12">
        <f>IF(B24="","",SUMIFS('Préstamos'!$I$11:$I$50,'Préstamos'!$B$11:$B$50,B24,'Préstamos'!$K$11:$K$50,"Retrasado"))</f>
        <v/>
      </c>
      <c r="G24" s="14">
        <f>IF(B24="","",COUNTIFS('Préstamos'!$B$11:$B$50,B24,'Préstamos'!$I$11:$I$50,"&gt;0.005"))</f>
        <v/>
      </c>
    </row>
    <row r="25">
      <c r="B25" s="15" t="inlineStr">
        <is>
          <t>Saldo neto positivo = esa persona te debe más de lo que le debes; negativo = al revés. Hasta 12 personas distintas.</t>
        </is>
      </c>
    </row>
    <row r="27">
      <c r="B27" s="9" t="inlineStr">
        <is>
          <t>PRÉSTAMOS POR ESTADO</t>
        </is>
      </c>
    </row>
    <row r="28" ht="26" customHeight="1">
      <c r="B28" s="10" t="inlineStr">
        <is>
          <t>Estado</t>
        </is>
      </c>
      <c r="C28" s="10" t="inlineStr">
        <is>
          <t>Nº préstamos</t>
        </is>
      </c>
      <c r="D28" s="10" t="inlineStr">
        <is>
          <t>Importe pendiente</t>
        </is>
      </c>
    </row>
    <row r="29">
      <c r="B29" s="16" t="inlineStr">
        <is>
          <t>Retrasado</t>
        </is>
      </c>
      <c r="C29" s="14">
        <f>COUNTIF('Préstamos'!$K$11:$K$50,B29)</f>
        <v/>
      </c>
      <c r="D29" s="12">
        <f>SUMIF('Préstamos'!$K$11:$K$50,B29,'Préstamos'!$I$11:$I$50)</f>
        <v/>
      </c>
    </row>
    <row r="30">
      <c r="B30" s="16" t="inlineStr">
        <is>
          <t>Vence pronto</t>
        </is>
      </c>
      <c r="C30" s="14">
        <f>COUNTIF('Préstamos'!$K$11:$K$50,B30)</f>
        <v/>
      </c>
      <c r="D30" s="12">
        <f>SUMIF('Préstamos'!$K$11:$K$50,B30,'Préstamos'!$I$11:$I$50)</f>
        <v/>
      </c>
    </row>
    <row r="31">
      <c r="B31" s="16" t="inlineStr">
        <is>
          <t>Parcial</t>
        </is>
      </c>
      <c r="C31" s="14">
        <f>COUNTIF('Préstamos'!$K$11:$K$50,B31)</f>
        <v/>
      </c>
      <c r="D31" s="12">
        <f>SUMIF('Préstamos'!$K$11:$K$50,B31,'Préstamos'!$I$11:$I$50)</f>
        <v/>
      </c>
    </row>
    <row r="32">
      <c r="B32" s="16" t="inlineStr">
        <is>
          <t>Pendiente</t>
        </is>
      </c>
      <c r="C32" s="14">
        <f>COUNTIF('Préstamos'!$K$11:$K$50,B32)</f>
        <v/>
      </c>
      <c r="D32" s="12">
        <f>SUMIF('Préstamos'!$K$11:$K$50,B32,'Préstamos'!$I$11:$I$50)</f>
        <v/>
      </c>
    </row>
    <row r="33">
      <c r="B33" s="16" t="inlineStr">
        <is>
          <t>Saldado</t>
        </is>
      </c>
      <c r="C33" s="14">
        <f>COUNTIF('Préstamos'!$K$11:$K$50,B33)</f>
        <v/>
      </c>
      <c r="D33" s="12">
        <f>SUMIF('Préstamos'!$K$11:$K$50,B33,'Préstamos'!$I$11:$I$50)</f>
        <v/>
      </c>
    </row>
    <row r="34">
      <c r="B34" s="17" t="inlineStr">
        <is>
          <t>Total</t>
        </is>
      </c>
      <c r="C34" s="18">
        <f>SUM(C29:C33)</f>
        <v/>
      </c>
      <c r="D34" s="19">
        <f>SUM(D29:D33)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10">
    <mergeCell ref="B3:G3"/>
    <mergeCell ref="B2:G2"/>
    <mergeCell ref="E6:F6"/>
    <mergeCell ref="C6:D6"/>
    <mergeCell ref="C5:D5"/>
    <mergeCell ref="E5:F5"/>
    <mergeCell ref="C9:D9"/>
    <mergeCell ref="E9:F9"/>
    <mergeCell ref="E8:F8"/>
    <mergeCell ref="C8:D8"/>
  </mergeCells>
  <conditionalFormatting sqref="B13:G24">
    <cfRule type="expression" priority="1" dxfId="0">
      <formula>MOD(ROW(),2)=0</formula>
    </cfRule>
  </conditionalFormatting>
  <conditionalFormatting sqref="F13:F24">
    <cfRule type="expression" priority="2" dxfId="1">
      <formula>AND(F13&lt;&gt;"",F13&gt;0)</formula>
    </cfRule>
  </conditionalFormatting>
  <conditionalFormatting sqref="C13:C24">
    <cfRule type="dataBar" priority="3">
      <dataBar>
        <cfvo type="num" val="0"/>
        <cfvo type="max"/>
        <color rgb="0034D399"/>
      </dataBar>
    </cfRule>
  </conditionalFormatting>
  <conditionalFormatting sqref="D13:D24">
    <cfRule type="dataBar" priority="4">
      <dataBar>
        <cfvo type="num" val="0"/>
        <cfvo type="max"/>
        <color rgb="00F59E0B"/>
      </dataBar>
    </cfRule>
  </conditionalFormatting>
  <conditionalFormatting sqref="B29:B33">
    <cfRule type="cellIs" priority="5" operator="equal" dxfId="1">
      <formula>"Retrasado"</formula>
    </cfRule>
    <cfRule type="cellIs" priority="6" operator="equal" dxfId="2">
      <formula>"Vence pronto"</formula>
    </cfRule>
    <cfRule type="cellIs" priority="7" operator="equal" dxfId="3">
      <formula>"Saldado"</formula>
    </cfRule>
  </conditionalFormatting>
  <pageMargins left="0.75" right="0.75" top="1" bottom="1" header="0.5" footer="0.5"/>
  <pageSetup orientation="portrait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O53"/>
  <sheetViews>
    <sheetView showGridLines="0" tabSelected="1" workbookViewId="0">
      <pane xSplit="2" ySplit="10" topLeftCell="C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22" customWidth="1" min="2" max="2"/>
    <col width="12" customWidth="1" min="3" max="3"/>
    <col width="14" customWidth="1" min="4" max="4"/>
    <col width="14" customWidth="1" min="5" max="5"/>
    <col width="15" customWidth="1" min="6" max="6"/>
    <col width="30" customWidth="1" min="7" max="7"/>
    <col width="14" customWidth="1" min="8" max="8"/>
    <col width="14" customWidth="1" min="9" max="9"/>
    <col width="11" customWidth="1" min="10" max="10"/>
    <col width="14" customWidth="1" min="11" max="11"/>
    <col width="11" customWidth="1" min="12" max="12"/>
    <col width="8" customWidth="1" min="13" max="13"/>
    <col width="9" customWidth="1" min="14" max="14"/>
    <col width="12" customWidth="1" min="15" max="15"/>
  </cols>
  <sheetData>
    <row r="2" ht="34" customHeight="1">
      <c r="B2" s="1" t="inlineStr">
        <is>
          <t>Registro de préstamos personales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</row>
    <row r="3">
      <c r="B3" s="3" t="inlineStr">
        <is>
          <t>Dinero que prestas («Presto») y dinero que te han prestado («Debo»). Las devoluciones se anotan en la hoja Devoluciones.</t>
        </is>
      </c>
    </row>
    <row r="5">
      <c r="B5" s="20" t="inlineStr">
        <is>
          <t>Fecha de control (hoy)</t>
        </is>
      </c>
      <c r="D5" s="21">
        <f>TODAY()</f>
        <v/>
      </c>
      <c r="E5" s="15" t="inlineStr">
        <is>
          <t>Déjala en =HOY() o escribe una fecha concreta para simular.</t>
        </is>
      </c>
    </row>
    <row r="6">
      <c r="B6" s="20" t="inlineStr">
        <is>
          <t>Días de aviso antes del vencimiento</t>
        </is>
      </c>
      <c r="D6" s="22" t="n">
        <v>7</v>
      </c>
      <c r="E6" s="15" t="inlineStr">
        <is>
          <t>Un préstamo pendiente que vence dentro de ese plazo se marca «Vence pronto».</t>
        </is>
      </c>
    </row>
    <row r="10" ht="40" customHeight="1">
      <c r="B10" s="10" t="inlineStr">
        <is>
          <t>Persona</t>
        </is>
      </c>
      <c r="C10" s="10" t="inlineStr">
        <is>
          <t>Dirección</t>
        </is>
      </c>
      <c r="D10" s="10" t="inlineStr">
        <is>
          <t>Importe</t>
        </is>
      </c>
      <c r="E10" s="10" t="inlineStr">
        <is>
          <t>Fecha del préstamo</t>
        </is>
      </c>
      <c r="F10" s="10" t="inlineStr">
        <is>
          <t>Devolución prevista</t>
        </is>
      </c>
      <c r="G10" s="10" t="inlineStr">
        <is>
          <t>Concepto</t>
        </is>
      </c>
      <c r="H10" s="10" t="inlineStr">
        <is>
          <t>Devuelto</t>
        </is>
      </c>
      <c r="I10" s="10" t="inlineStr">
        <is>
          <t>Pendiente</t>
        </is>
      </c>
      <c r="J10" s="10" t="inlineStr">
        <is>
          <t>% devuelto</t>
        </is>
      </c>
      <c r="K10" s="10" t="inlineStr">
        <is>
          <t>Estado</t>
        </is>
      </c>
      <c r="L10" s="10" t="inlineStr">
        <is>
          <t>Días de retraso</t>
        </is>
      </c>
      <c r="M10" s="10" t="inlineStr">
        <is>
          <t>Nº</t>
        </is>
      </c>
      <c r="N10" s="10" t="inlineStr">
        <is>
          <t>Aux. orden</t>
        </is>
      </c>
      <c r="O10" s="10" t="inlineStr">
        <is>
          <t>Aux. vence</t>
        </is>
      </c>
    </row>
    <row r="11">
      <c r="B11" s="23" t="inlineStr">
        <is>
          <t>Marta (hermana)</t>
        </is>
      </c>
      <c r="C11" s="24" t="inlineStr">
        <is>
          <t>Presto</t>
        </is>
      </c>
      <c r="D11" s="25" t="n">
        <v>600</v>
      </c>
      <c r="E11" s="21" t="n">
        <v>46037</v>
      </c>
      <c r="F11" s="21" t="n">
        <v>46218</v>
      </c>
      <c r="G11" s="23" t="inlineStr">
        <is>
          <t>Matrícula del curso de inglés</t>
        </is>
      </c>
      <c r="H11" s="12">
        <f>IF(B11="","",SUMIFS(Devoluciones!$F$8:$F$87,Devoluciones!$C$8:$C$87,M11))</f>
        <v/>
      </c>
      <c r="I11" s="26">
        <f>IF(B11="","",ROUND(D11-H11,2))</f>
        <v/>
      </c>
      <c r="J11" s="27">
        <f>IF(B11="","",IF(D11&gt;0,MIN(1,H11/D11),0))</f>
        <v/>
      </c>
      <c r="K11" s="16">
        <f>IF(B11="","",IF(I11&lt;=0.005,"Saldado",IF(AND(F11&lt;&gt;"",F11&lt;$D$5),"Retrasado",IF(AND(F11&lt;&gt;"",F11-$D$5&lt;=$D$6),"Vence pronto",IF(H11&gt;0.005,"Parcial","Pendiente")))))</f>
        <v/>
      </c>
      <c r="L11" s="14">
        <f>IF(K11="Retrasado",$D$5-F11,"")</f>
        <v/>
      </c>
      <c r="M11" s="28">
        <f>IF(B11="","",ROW()-10)</f>
        <v/>
      </c>
      <c r="N11" s="29">
        <f>IF(B11="","",IF(COUNTIF($B$11:B11,B11)=1,MAX($N$10:N10)+1,""))</f>
        <v/>
      </c>
      <c r="O11" s="30">
        <f>IF(B11="","",IF(AND(I11&gt;0.005,F11&lt;&gt;"",F11&gt;=$D$5),F11,""))</f>
        <v/>
      </c>
    </row>
    <row r="12">
      <c r="B12" s="23" t="inlineStr">
        <is>
          <t>Carlos (amigo)</t>
        </is>
      </c>
      <c r="C12" s="24" t="inlineStr">
        <is>
          <t>Presto</t>
        </is>
      </c>
      <c r="D12" s="25" t="n">
        <v>120</v>
      </c>
      <c r="E12" s="21" t="n">
        <v>46083</v>
      </c>
      <c r="F12" s="21" t="n">
        <v>46114</v>
      </c>
      <c r="G12" s="23" t="inlineStr">
        <is>
          <t>Entradas del concierto</t>
        </is>
      </c>
      <c r="H12" s="12">
        <f>IF(B12="","",SUMIFS(Devoluciones!$F$8:$F$87,Devoluciones!$C$8:$C$87,M12))</f>
        <v/>
      </c>
      <c r="I12" s="26">
        <f>IF(B12="","",ROUND(D12-H12,2))</f>
        <v/>
      </c>
      <c r="J12" s="27">
        <f>IF(B12="","",IF(D12&gt;0,MIN(1,H12/D12),0))</f>
        <v/>
      </c>
      <c r="K12" s="16">
        <f>IF(B12="","",IF(I12&lt;=0.005,"Saldado",IF(AND(F12&lt;&gt;"",F12&lt;$D$5),"Retrasado",IF(AND(F12&lt;&gt;"",F12-$D$5&lt;=$D$6),"Vence pronto",IF(H12&gt;0.005,"Parcial","Pendiente")))))</f>
        <v/>
      </c>
      <c r="L12" s="14">
        <f>IF(K12="Retrasado",$D$5-F12,"")</f>
        <v/>
      </c>
      <c r="M12" s="28">
        <f>IF(B12="","",ROW()-10)</f>
        <v/>
      </c>
      <c r="N12" s="29">
        <f>IF(B12="","",IF(COUNTIF($B$11:B12,B12)=1,MAX($N$10:N11)+1,""))</f>
        <v/>
      </c>
      <c r="O12" s="30">
        <f>IF(B12="","",IF(AND(I12&gt;0.005,F12&lt;&gt;"",F12&gt;=$D$5),F12,""))</f>
        <v/>
      </c>
    </row>
    <row r="13">
      <c r="B13" s="23" t="inlineStr">
        <is>
          <t>Laura (compañera)</t>
        </is>
      </c>
      <c r="C13" s="24" t="inlineStr">
        <is>
          <t>Presto</t>
        </is>
      </c>
      <c r="D13" s="25" t="n">
        <v>900</v>
      </c>
      <c r="E13" s="21" t="n">
        <v>46063</v>
      </c>
      <c r="F13" s="21" t="n">
        <v>46387</v>
      </c>
      <c r="G13" s="23" t="inlineStr">
        <is>
          <t>Fianza del piso</t>
        </is>
      </c>
      <c r="H13" s="12">
        <f>IF(B13="","",SUMIFS(Devoluciones!$F$8:$F$87,Devoluciones!$C$8:$C$87,M13))</f>
        <v/>
      </c>
      <c r="I13" s="26">
        <f>IF(B13="","",ROUND(D13-H13,2))</f>
        <v/>
      </c>
      <c r="J13" s="27">
        <f>IF(B13="","",IF(D13&gt;0,MIN(1,H13/D13),0))</f>
        <v/>
      </c>
      <c r="K13" s="16">
        <f>IF(B13="","",IF(I13&lt;=0.005,"Saldado",IF(AND(F13&lt;&gt;"",F13&lt;$D$5),"Retrasado",IF(AND(F13&lt;&gt;"",F13-$D$5&lt;=$D$6),"Vence pronto",IF(H13&gt;0.005,"Parcial","Pendiente")))))</f>
        <v/>
      </c>
      <c r="L13" s="14">
        <f>IF(K13="Retrasado",$D$5-F13,"")</f>
        <v/>
      </c>
      <c r="M13" s="28">
        <f>IF(B13="","",ROW()-10)</f>
        <v/>
      </c>
      <c r="N13" s="29">
        <f>IF(B13="","",IF(COUNTIF($B$11:B13,B13)=1,MAX($N$10:N12)+1,""))</f>
        <v/>
      </c>
      <c r="O13" s="30">
        <f>IF(B13="","",IF(AND(I13&gt;0.005,F13&lt;&gt;"",F13&gt;=$D$5),F13,""))</f>
        <v/>
      </c>
    </row>
    <row r="14">
      <c r="B14" s="23" t="inlineStr">
        <is>
          <t>Papá</t>
        </is>
      </c>
      <c r="C14" s="24" t="inlineStr">
        <is>
          <t>Debo</t>
        </is>
      </c>
      <c r="D14" s="25" t="n">
        <v>1200</v>
      </c>
      <c r="E14" s="21" t="n">
        <v>46162</v>
      </c>
      <c r="F14" s="21" t="n">
        <v>46527</v>
      </c>
      <c r="G14" s="23" t="inlineStr">
        <is>
          <t>Arreglo del coche</t>
        </is>
      </c>
      <c r="H14" s="12">
        <f>IF(B14="","",SUMIFS(Devoluciones!$F$8:$F$87,Devoluciones!$C$8:$C$87,M14))</f>
        <v/>
      </c>
      <c r="I14" s="26">
        <f>IF(B14="","",ROUND(D14-H14,2))</f>
        <v/>
      </c>
      <c r="J14" s="27">
        <f>IF(B14="","",IF(D14&gt;0,MIN(1,H14/D14),0))</f>
        <v/>
      </c>
      <c r="K14" s="16">
        <f>IF(B14="","",IF(I14&lt;=0.005,"Saldado",IF(AND(F14&lt;&gt;"",F14&lt;$D$5),"Retrasado",IF(AND(F14&lt;&gt;"",F14-$D$5&lt;=$D$6),"Vence pronto",IF(H14&gt;0.005,"Parcial","Pendiente")))))</f>
        <v/>
      </c>
      <c r="L14" s="14">
        <f>IF(K14="Retrasado",$D$5-F14,"")</f>
        <v/>
      </c>
      <c r="M14" s="28">
        <f>IF(B14="","",ROW()-10)</f>
        <v/>
      </c>
      <c r="N14" s="29">
        <f>IF(B14="","",IF(COUNTIF($B$11:B14,B14)=1,MAX($N$10:N13)+1,""))</f>
        <v/>
      </c>
      <c r="O14" s="30">
        <f>IF(B14="","",IF(AND(I14&gt;0.005,F14&lt;&gt;"",F14&gt;=$D$5),F14,""))</f>
        <v/>
      </c>
    </row>
    <row r="15">
      <c r="B15" s="23" t="inlineStr">
        <is>
          <t>Sergio (primo)</t>
        </is>
      </c>
      <c r="C15" s="24" t="inlineStr">
        <is>
          <t>Presto</t>
        </is>
      </c>
      <c r="D15" s="25" t="n">
        <v>45</v>
      </c>
      <c r="E15" s="21" t="n">
        <v>46277</v>
      </c>
      <c r="F15" s="21" t="n">
        <v>46295</v>
      </c>
      <c r="G15" s="23" t="inlineStr">
        <is>
          <t>Cena de grupo</t>
        </is>
      </c>
      <c r="H15" s="12">
        <f>IF(B15="","",SUMIFS(Devoluciones!$F$8:$F$87,Devoluciones!$C$8:$C$87,M15))</f>
        <v/>
      </c>
      <c r="I15" s="26">
        <f>IF(B15="","",ROUND(D15-H15,2))</f>
        <v/>
      </c>
      <c r="J15" s="27">
        <f>IF(B15="","",IF(D15&gt;0,MIN(1,H15/D15),0))</f>
        <v/>
      </c>
      <c r="K15" s="16">
        <f>IF(B15="","",IF(I15&lt;=0.005,"Saldado",IF(AND(F15&lt;&gt;"",F15&lt;$D$5),"Retrasado",IF(AND(F15&lt;&gt;"",F15-$D$5&lt;=$D$6),"Vence pronto",IF(H15&gt;0.005,"Parcial","Pendiente")))))</f>
        <v/>
      </c>
      <c r="L15" s="14">
        <f>IF(K15="Retrasado",$D$5-F15,"")</f>
        <v/>
      </c>
      <c r="M15" s="28">
        <f>IF(B15="","",ROW()-10)</f>
        <v/>
      </c>
      <c r="N15" s="29">
        <f>IF(B15="","",IF(COUNTIF($B$11:B15,B15)=1,MAX($N$10:N14)+1,""))</f>
        <v/>
      </c>
      <c r="O15" s="30">
        <f>IF(B15="","",IF(AND(I15&gt;0.005,F15&lt;&gt;"",F15&gt;=$D$5),F15,""))</f>
        <v/>
      </c>
    </row>
    <row r="16">
      <c r="B16" s="23" t="inlineStr">
        <is>
          <t>Elena (vecina)</t>
        </is>
      </c>
      <c r="C16" s="24" t="inlineStr">
        <is>
          <t>Presto</t>
        </is>
      </c>
      <c r="D16" s="25" t="n">
        <v>850</v>
      </c>
      <c r="E16" s="21" t="n">
        <v>46174</v>
      </c>
      <c r="F16" s="21" t="n">
        <v>46418</v>
      </c>
      <c r="G16" s="23" t="inlineStr">
        <is>
          <t>Ordenador portátil</t>
        </is>
      </c>
      <c r="H16" s="12">
        <f>IF(B16="","",SUMIFS(Devoluciones!$F$8:$F$87,Devoluciones!$C$8:$C$87,M16))</f>
        <v/>
      </c>
      <c r="I16" s="26">
        <f>IF(B16="","",ROUND(D16-H16,2))</f>
        <v/>
      </c>
      <c r="J16" s="27">
        <f>IF(B16="","",IF(D16&gt;0,MIN(1,H16/D16),0))</f>
        <v/>
      </c>
      <c r="K16" s="16">
        <f>IF(B16="","",IF(I16&lt;=0.005,"Saldado",IF(AND(F16&lt;&gt;"",F16&lt;$D$5),"Retrasado",IF(AND(F16&lt;&gt;"",F16-$D$5&lt;=$D$6),"Vence pronto",IF(H16&gt;0.005,"Parcial","Pendiente")))))</f>
        <v/>
      </c>
      <c r="L16" s="14">
        <f>IF(K16="Retrasado",$D$5-F16,"")</f>
        <v/>
      </c>
      <c r="M16" s="28">
        <f>IF(B16="","",ROW()-10)</f>
        <v/>
      </c>
      <c r="N16" s="29">
        <f>IF(B16="","",IF(COUNTIF($B$11:B16,B16)=1,MAX($N$10:N15)+1,""))</f>
        <v/>
      </c>
      <c r="O16" s="30">
        <f>IF(B16="","",IF(AND(I16&gt;0.005,F16&lt;&gt;"",F16&gt;=$D$5),F16,""))</f>
        <v/>
      </c>
    </row>
    <row r="17">
      <c r="B17" s="23" t="inlineStr">
        <is>
          <t>Tío Pablo</t>
        </is>
      </c>
      <c r="C17" s="24" t="inlineStr">
        <is>
          <t>Debo</t>
        </is>
      </c>
      <c r="D17" s="25" t="n">
        <v>2000</v>
      </c>
      <c r="E17" s="21" t="n">
        <v>46259</v>
      </c>
      <c r="F17" s="21" t="n">
        <v>46624</v>
      </c>
      <c r="G17" s="23" t="inlineStr">
        <is>
          <t>Matrícula del máster</t>
        </is>
      </c>
      <c r="H17" s="12">
        <f>IF(B17="","",SUMIFS(Devoluciones!$F$8:$F$87,Devoluciones!$C$8:$C$87,M17))</f>
        <v/>
      </c>
      <c r="I17" s="26">
        <f>IF(B17="","",ROUND(D17-H17,2))</f>
        <v/>
      </c>
      <c r="J17" s="27">
        <f>IF(B17="","",IF(D17&gt;0,MIN(1,H17/D17),0))</f>
        <v/>
      </c>
      <c r="K17" s="16">
        <f>IF(B17="","",IF(I17&lt;=0.005,"Saldado",IF(AND(F17&lt;&gt;"",F17&lt;$D$5),"Retrasado",IF(AND(F17&lt;&gt;"",F17-$D$5&lt;=$D$6),"Vence pronto",IF(H17&gt;0.005,"Parcial","Pendiente")))))</f>
        <v/>
      </c>
      <c r="L17" s="14">
        <f>IF(K17="Retrasado",$D$5-F17,"")</f>
        <v/>
      </c>
      <c r="M17" s="28">
        <f>IF(B17="","",ROW()-10)</f>
        <v/>
      </c>
      <c r="N17" s="29">
        <f>IF(B17="","",IF(COUNTIF($B$11:B17,B17)=1,MAX($N$10:N16)+1,""))</f>
        <v/>
      </c>
      <c r="O17" s="30">
        <f>IF(B17="","",IF(AND(I17&gt;0.005,F17&lt;&gt;"",F17&gt;=$D$5),F17,""))</f>
        <v/>
      </c>
    </row>
    <row r="18">
      <c r="B18" s="23" t="inlineStr">
        <is>
          <t>Andrea (amiga)</t>
        </is>
      </c>
      <c r="C18" s="24" t="inlineStr">
        <is>
          <t>Presto</t>
        </is>
      </c>
      <c r="D18" s="25" t="n">
        <v>260</v>
      </c>
      <c r="E18" s="21" t="n">
        <v>46207</v>
      </c>
      <c r="F18" s="21" t="n">
        <v>46303</v>
      </c>
      <c r="G18" s="23" t="inlineStr">
        <is>
          <t>Viaje a Lisboa</t>
        </is>
      </c>
      <c r="H18" s="12">
        <f>IF(B18="","",SUMIFS(Devoluciones!$F$8:$F$87,Devoluciones!$C$8:$C$87,M18))</f>
        <v/>
      </c>
      <c r="I18" s="26">
        <f>IF(B18="","",ROUND(D18-H18,2))</f>
        <v/>
      </c>
      <c r="J18" s="27">
        <f>IF(B18="","",IF(D18&gt;0,MIN(1,H18/D18),0))</f>
        <v/>
      </c>
      <c r="K18" s="16">
        <f>IF(B18="","",IF(I18&lt;=0.005,"Saldado",IF(AND(F18&lt;&gt;"",F18&lt;$D$5),"Retrasado",IF(AND(F18&lt;&gt;"",F18-$D$5&lt;=$D$6),"Vence pronto",IF(H18&gt;0.005,"Parcial","Pendiente")))))</f>
        <v/>
      </c>
      <c r="L18" s="14">
        <f>IF(K18="Retrasado",$D$5-F18,"")</f>
        <v/>
      </c>
      <c r="M18" s="28">
        <f>IF(B18="","",ROW()-10)</f>
        <v/>
      </c>
      <c r="N18" s="29">
        <f>IF(B18="","",IF(COUNTIF($B$11:B18,B18)=1,MAX($N$10:N17)+1,""))</f>
        <v/>
      </c>
      <c r="O18" s="30">
        <f>IF(B18="","",IF(AND(I18&gt;0.005,F18&lt;&gt;"",F18&gt;=$D$5),F18,""))</f>
        <v/>
      </c>
    </row>
    <row r="19">
      <c r="B19" s="23" t="inlineStr">
        <is>
          <t>Javier (amigo)</t>
        </is>
      </c>
      <c r="C19" s="24" t="inlineStr">
        <is>
          <t>Debo</t>
        </is>
      </c>
      <c r="D19" s="25" t="n">
        <v>350</v>
      </c>
      <c r="E19" s="21" t="n">
        <v>46122</v>
      </c>
      <c r="F19" s="21" t="n">
        <v>46275</v>
      </c>
      <c r="G19" s="23" t="inlineStr">
        <is>
          <t>Reparación del móvil</t>
        </is>
      </c>
      <c r="H19" s="12">
        <f>IF(B19="","",SUMIFS(Devoluciones!$F$8:$F$87,Devoluciones!$C$8:$C$87,M19))</f>
        <v/>
      </c>
      <c r="I19" s="26">
        <f>IF(B19="","",ROUND(D19-H19,2))</f>
        <v/>
      </c>
      <c r="J19" s="27">
        <f>IF(B19="","",IF(D19&gt;0,MIN(1,H19/D19),0))</f>
        <v/>
      </c>
      <c r="K19" s="16">
        <f>IF(B19="","",IF(I19&lt;=0.005,"Saldado",IF(AND(F19&lt;&gt;"",F19&lt;$D$5),"Retrasado",IF(AND(F19&lt;&gt;"",F19-$D$5&lt;=$D$6),"Vence pronto",IF(H19&gt;0.005,"Parcial","Pendiente")))))</f>
        <v/>
      </c>
      <c r="L19" s="14">
        <f>IF(K19="Retrasado",$D$5-F19,"")</f>
        <v/>
      </c>
      <c r="M19" s="28">
        <f>IF(B19="","",ROW()-10)</f>
        <v/>
      </c>
      <c r="N19" s="29">
        <f>IF(B19="","",IF(COUNTIF($B$11:B19,B19)=1,MAX($N$10:N18)+1,""))</f>
        <v/>
      </c>
      <c r="O19" s="30">
        <f>IF(B19="","",IF(AND(I19&gt;0.005,F19&lt;&gt;"",F19&gt;=$D$5),F19,""))</f>
        <v/>
      </c>
    </row>
    <row r="20">
      <c r="B20" s="23" t="inlineStr">
        <is>
          <t>Marta (hermana)</t>
        </is>
      </c>
      <c r="C20" s="24" t="inlineStr">
        <is>
          <t>Presto</t>
        </is>
      </c>
      <c r="D20" s="25" t="n">
        <v>180</v>
      </c>
      <c r="E20" s="21" t="n">
        <v>46248</v>
      </c>
      <c r="F20" s="21" t="n">
        <v>46356</v>
      </c>
      <c r="G20" s="23" t="inlineStr">
        <is>
          <t>Gafas graduadas</t>
        </is>
      </c>
      <c r="H20" s="12">
        <f>IF(B20="","",SUMIFS(Devoluciones!$F$8:$F$87,Devoluciones!$C$8:$C$87,M20))</f>
        <v/>
      </c>
      <c r="I20" s="26">
        <f>IF(B20="","",ROUND(D20-H20,2))</f>
        <v/>
      </c>
      <c r="J20" s="27">
        <f>IF(B20="","",IF(D20&gt;0,MIN(1,H20/D20),0))</f>
        <v/>
      </c>
      <c r="K20" s="16">
        <f>IF(B20="","",IF(I20&lt;=0.005,"Saldado",IF(AND(F20&lt;&gt;"",F20&lt;$D$5),"Retrasado",IF(AND(F20&lt;&gt;"",F20-$D$5&lt;=$D$6),"Vence pronto",IF(H20&gt;0.005,"Parcial","Pendiente")))))</f>
        <v/>
      </c>
      <c r="L20" s="14">
        <f>IF(K20="Retrasado",$D$5-F20,"")</f>
        <v/>
      </c>
      <c r="M20" s="28">
        <f>IF(B20="","",ROW()-10)</f>
        <v/>
      </c>
      <c r="N20" s="29">
        <f>IF(B20="","",IF(COUNTIF($B$11:B20,B20)=1,MAX($N$10:N19)+1,""))</f>
        <v/>
      </c>
      <c r="O20" s="30">
        <f>IF(B20="","",IF(AND(I20&gt;0.005,F20&lt;&gt;"",F20&gt;=$D$5),F20,""))</f>
        <v/>
      </c>
    </row>
    <row r="21">
      <c r="B21" s="23" t="inlineStr">
        <is>
          <t>Lucía (amiga)</t>
        </is>
      </c>
      <c r="C21" s="24" t="inlineStr">
        <is>
          <t>Presto</t>
        </is>
      </c>
      <c r="D21" s="25" t="n">
        <v>300</v>
      </c>
      <c r="E21" s="21" t="n">
        <v>46266</v>
      </c>
      <c r="F21" s="21" t="n">
        <v>46371</v>
      </c>
      <c r="G21" s="23" t="inlineStr">
        <is>
          <t>Bicicleta de segunda mano</t>
        </is>
      </c>
      <c r="H21" s="12">
        <f>IF(B21="","",SUMIFS(Devoluciones!$F$8:$F$87,Devoluciones!$C$8:$C$87,M21))</f>
        <v/>
      </c>
      <c r="I21" s="26">
        <f>IF(B21="","",ROUND(D21-H21,2))</f>
        <v/>
      </c>
      <c r="J21" s="27">
        <f>IF(B21="","",IF(D21&gt;0,MIN(1,H21/D21),0))</f>
        <v/>
      </c>
      <c r="K21" s="16">
        <f>IF(B21="","",IF(I21&lt;=0.005,"Saldado",IF(AND(F21&lt;&gt;"",F21&lt;$D$5),"Retrasado",IF(AND(F21&lt;&gt;"",F21-$D$5&lt;=$D$6),"Vence pronto",IF(H21&gt;0.005,"Parcial","Pendiente")))))</f>
        <v/>
      </c>
      <c r="L21" s="14">
        <f>IF(K21="Retrasado",$D$5-F21,"")</f>
        <v/>
      </c>
      <c r="M21" s="28">
        <f>IF(B21="","",ROW()-10)</f>
        <v/>
      </c>
      <c r="N21" s="29">
        <f>IF(B21="","",IF(COUNTIF($B$11:B21,B21)=1,MAX($N$10:N20)+1,""))</f>
        <v/>
      </c>
      <c r="O21" s="30">
        <f>IF(B21="","",IF(AND(I21&gt;0.005,F21&lt;&gt;"",F21&gt;=$D$5),F21,""))</f>
        <v/>
      </c>
    </row>
    <row r="22">
      <c r="B22" s="23" t="inlineStr">
        <is>
          <t>Papá</t>
        </is>
      </c>
      <c r="C22" s="24" t="inlineStr">
        <is>
          <t>Debo</t>
        </is>
      </c>
      <c r="D22" s="25" t="n">
        <v>150</v>
      </c>
      <c r="E22" s="21" t="n">
        <v>46285</v>
      </c>
      <c r="F22" s="21" t="n">
        <v>46346</v>
      </c>
      <c r="G22" s="23" t="inlineStr">
        <is>
          <t>Seguro del coche</t>
        </is>
      </c>
      <c r="H22" s="12">
        <f>IF(B22="","",SUMIFS(Devoluciones!$F$8:$F$87,Devoluciones!$C$8:$C$87,M22))</f>
        <v/>
      </c>
      <c r="I22" s="26">
        <f>IF(B22="","",ROUND(D22-H22,2))</f>
        <v/>
      </c>
      <c r="J22" s="27">
        <f>IF(B22="","",IF(D22&gt;0,MIN(1,H22/D22),0))</f>
        <v/>
      </c>
      <c r="K22" s="16">
        <f>IF(B22="","",IF(I22&lt;=0.005,"Saldado",IF(AND(F22&lt;&gt;"",F22&lt;$D$5),"Retrasado",IF(AND(F22&lt;&gt;"",F22-$D$5&lt;=$D$6),"Vence pronto",IF(H22&gt;0.005,"Parcial","Pendiente")))))</f>
        <v/>
      </c>
      <c r="L22" s="14">
        <f>IF(K22="Retrasado",$D$5-F22,"")</f>
        <v/>
      </c>
      <c r="M22" s="28">
        <f>IF(B22="","",ROW()-10)</f>
        <v/>
      </c>
      <c r="N22" s="29">
        <f>IF(B22="","",IF(COUNTIF($B$11:B22,B22)=1,MAX($N$10:N21)+1,""))</f>
        <v/>
      </c>
      <c r="O22" s="30">
        <f>IF(B22="","",IF(AND(I22&gt;0.005,F22&lt;&gt;"",F22&gt;=$D$5),F22,""))</f>
        <v/>
      </c>
    </row>
    <row r="23">
      <c r="B23" s="23" t="inlineStr">
        <is>
          <t>Carlos (amigo)</t>
        </is>
      </c>
      <c r="C23" s="24" t="inlineStr">
        <is>
          <t>Presto</t>
        </is>
      </c>
      <c r="D23" s="25" t="n">
        <v>80</v>
      </c>
      <c r="E23" s="21" t="n">
        <v>46290</v>
      </c>
      <c r="F23" s="21" t="n">
        <v>46320</v>
      </c>
      <c r="G23" s="23" t="inlineStr">
        <is>
          <t>Reparación de bici</t>
        </is>
      </c>
      <c r="H23" s="12">
        <f>IF(B23="","",SUMIFS(Devoluciones!$F$8:$F$87,Devoluciones!$C$8:$C$87,M23))</f>
        <v/>
      </c>
      <c r="I23" s="26">
        <f>IF(B23="","",ROUND(D23-H23,2))</f>
        <v/>
      </c>
      <c r="J23" s="27">
        <f>IF(B23="","",IF(D23&gt;0,MIN(1,H23/D23),0))</f>
        <v/>
      </c>
      <c r="K23" s="16">
        <f>IF(B23="","",IF(I23&lt;=0.005,"Saldado",IF(AND(F23&lt;&gt;"",F23&lt;$D$5),"Retrasado",IF(AND(F23&lt;&gt;"",F23-$D$5&lt;=$D$6),"Vence pronto",IF(H23&gt;0.005,"Parcial","Pendiente")))))</f>
        <v/>
      </c>
      <c r="L23" s="14">
        <f>IF(K23="Retrasado",$D$5-F23,"")</f>
        <v/>
      </c>
      <c r="M23" s="28">
        <f>IF(B23="","",ROW()-10)</f>
        <v/>
      </c>
      <c r="N23" s="29">
        <f>IF(B23="","",IF(COUNTIF($B$11:B23,B23)=1,MAX($N$10:N22)+1,""))</f>
        <v/>
      </c>
      <c r="O23" s="30">
        <f>IF(B23="","",IF(AND(I23&gt;0.005,F23&lt;&gt;"",F23&gt;=$D$5),F23,""))</f>
        <v/>
      </c>
    </row>
    <row r="24">
      <c r="B24" s="23" t="n"/>
      <c r="C24" s="24" t="n"/>
      <c r="D24" s="25" t="n"/>
      <c r="E24" s="21" t="n"/>
      <c r="F24" s="21" t="n"/>
      <c r="G24" s="23" t="n"/>
      <c r="H24" s="12">
        <f>IF(B24="","",SUMIFS(Devoluciones!$F$8:$F$87,Devoluciones!$C$8:$C$87,M24))</f>
        <v/>
      </c>
      <c r="I24" s="26">
        <f>IF(B24="","",ROUND(D24-H24,2))</f>
        <v/>
      </c>
      <c r="J24" s="27">
        <f>IF(B24="","",IF(D24&gt;0,MIN(1,H24/D24),0))</f>
        <v/>
      </c>
      <c r="K24" s="16">
        <f>IF(B24="","",IF(I24&lt;=0.005,"Saldado",IF(AND(F24&lt;&gt;"",F24&lt;$D$5),"Retrasado",IF(AND(F24&lt;&gt;"",F24-$D$5&lt;=$D$6),"Vence pronto",IF(H24&gt;0.005,"Parcial","Pendiente")))))</f>
        <v/>
      </c>
      <c r="L24" s="14">
        <f>IF(K24="Retrasado",$D$5-F24,"")</f>
        <v/>
      </c>
      <c r="M24" s="28">
        <f>IF(B24="","",ROW()-10)</f>
        <v/>
      </c>
      <c r="N24" s="29">
        <f>IF(B24="","",IF(COUNTIF($B$11:B24,B24)=1,MAX($N$10:N23)+1,""))</f>
        <v/>
      </c>
      <c r="O24" s="30">
        <f>IF(B24="","",IF(AND(I24&gt;0.005,F24&lt;&gt;"",F24&gt;=$D$5),F24,""))</f>
        <v/>
      </c>
    </row>
    <row r="25">
      <c r="B25" s="23" t="n"/>
      <c r="C25" s="24" t="n"/>
      <c r="D25" s="25" t="n"/>
      <c r="E25" s="21" t="n"/>
      <c r="F25" s="21" t="n"/>
      <c r="G25" s="23" t="n"/>
      <c r="H25" s="12">
        <f>IF(B25="","",SUMIFS(Devoluciones!$F$8:$F$87,Devoluciones!$C$8:$C$87,M25))</f>
        <v/>
      </c>
      <c r="I25" s="26">
        <f>IF(B25="","",ROUND(D25-H25,2))</f>
        <v/>
      </c>
      <c r="J25" s="27">
        <f>IF(B25="","",IF(D25&gt;0,MIN(1,H25/D25),0))</f>
        <v/>
      </c>
      <c r="K25" s="16">
        <f>IF(B25="","",IF(I25&lt;=0.005,"Saldado",IF(AND(F25&lt;&gt;"",F25&lt;$D$5),"Retrasado",IF(AND(F25&lt;&gt;"",F25-$D$5&lt;=$D$6),"Vence pronto",IF(H25&gt;0.005,"Parcial","Pendiente")))))</f>
        <v/>
      </c>
      <c r="L25" s="14">
        <f>IF(K25="Retrasado",$D$5-F25,"")</f>
        <v/>
      </c>
      <c r="M25" s="28">
        <f>IF(B25="","",ROW()-10)</f>
        <v/>
      </c>
      <c r="N25" s="29">
        <f>IF(B25="","",IF(COUNTIF($B$11:B25,B25)=1,MAX($N$10:N24)+1,""))</f>
        <v/>
      </c>
      <c r="O25" s="30">
        <f>IF(B25="","",IF(AND(I25&gt;0.005,F25&lt;&gt;"",F25&gt;=$D$5),F25,""))</f>
        <v/>
      </c>
    </row>
    <row r="26">
      <c r="B26" s="23" t="n"/>
      <c r="C26" s="24" t="n"/>
      <c r="D26" s="25" t="n"/>
      <c r="E26" s="21" t="n"/>
      <c r="F26" s="21" t="n"/>
      <c r="G26" s="23" t="n"/>
      <c r="H26" s="12">
        <f>IF(B26="","",SUMIFS(Devoluciones!$F$8:$F$87,Devoluciones!$C$8:$C$87,M26))</f>
        <v/>
      </c>
      <c r="I26" s="26">
        <f>IF(B26="","",ROUND(D26-H26,2))</f>
        <v/>
      </c>
      <c r="J26" s="27">
        <f>IF(B26="","",IF(D26&gt;0,MIN(1,H26/D26),0))</f>
        <v/>
      </c>
      <c r="K26" s="16">
        <f>IF(B26="","",IF(I26&lt;=0.005,"Saldado",IF(AND(F26&lt;&gt;"",F26&lt;$D$5),"Retrasado",IF(AND(F26&lt;&gt;"",F26-$D$5&lt;=$D$6),"Vence pronto",IF(H26&gt;0.005,"Parcial","Pendiente")))))</f>
        <v/>
      </c>
      <c r="L26" s="14">
        <f>IF(K26="Retrasado",$D$5-F26,"")</f>
        <v/>
      </c>
      <c r="M26" s="28">
        <f>IF(B26="","",ROW()-10)</f>
        <v/>
      </c>
      <c r="N26" s="29">
        <f>IF(B26="","",IF(COUNTIF($B$11:B26,B26)=1,MAX($N$10:N25)+1,""))</f>
        <v/>
      </c>
      <c r="O26" s="30">
        <f>IF(B26="","",IF(AND(I26&gt;0.005,F26&lt;&gt;"",F26&gt;=$D$5),F26,""))</f>
        <v/>
      </c>
    </row>
    <row r="27">
      <c r="B27" s="23" t="n"/>
      <c r="C27" s="24" t="n"/>
      <c r="D27" s="25" t="n"/>
      <c r="E27" s="21" t="n"/>
      <c r="F27" s="21" t="n"/>
      <c r="G27" s="23" t="n"/>
      <c r="H27" s="12">
        <f>IF(B27="","",SUMIFS(Devoluciones!$F$8:$F$87,Devoluciones!$C$8:$C$87,M27))</f>
        <v/>
      </c>
      <c r="I27" s="26">
        <f>IF(B27="","",ROUND(D27-H27,2))</f>
        <v/>
      </c>
      <c r="J27" s="27">
        <f>IF(B27="","",IF(D27&gt;0,MIN(1,H27/D27),0))</f>
        <v/>
      </c>
      <c r="K27" s="16">
        <f>IF(B27="","",IF(I27&lt;=0.005,"Saldado",IF(AND(F27&lt;&gt;"",F27&lt;$D$5),"Retrasado",IF(AND(F27&lt;&gt;"",F27-$D$5&lt;=$D$6),"Vence pronto",IF(H27&gt;0.005,"Parcial","Pendiente")))))</f>
        <v/>
      </c>
      <c r="L27" s="14">
        <f>IF(K27="Retrasado",$D$5-F27,"")</f>
        <v/>
      </c>
      <c r="M27" s="28">
        <f>IF(B27="","",ROW()-10)</f>
        <v/>
      </c>
      <c r="N27" s="29">
        <f>IF(B27="","",IF(COUNTIF($B$11:B27,B27)=1,MAX($N$10:N26)+1,""))</f>
        <v/>
      </c>
      <c r="O27" s="30">
        <f>IF(B27="","",IF(AND(I27&gt;0.005,F27&lt;&gt;"",F27&gt;=$D$5),F27,""))</f>
        <v/>
      </c>
    </row>
    <row r="28">
      <c r="B28" s="23" t="n"/>
      <c r="C28" s="24" t="n"/>
      <c r="D28" s="25" t="n"/>
      <c r="E28" s="21" t="n"/>
      <c r="F28" s="21" t="n"/>
      <c r="G28" s="23" t="n"/>
      <c r="H28" s="12">
        <f>IF(B28="","",SUMIFS(Devoluciones!$F$8:$F$87,Devoluciones!$C$8:$C$87,M28))</f>
        <v/>
      </c>
      <c r="I28" s="26">
        <f>IF(B28="","",ROUND(D28-H28,2))</f>
        <v/>
      </c>
      <c r="J28" s="27">
        <f>IF(B28="","",IF(D28&gt;0,MIN(1,H28/D28),0))</f>
        <v/>
      </c>
      <c r="K28" s="16">
        <f>IF(B28="","",IF(I28&lt;=0.005,"Saldado",IF(AND(F28&lt;&gt;"",F28&lt;$D$5),"Retrasado",IF(AND(F28&lt;&gt;"",F28-$D$5&lt;=$D$6),"Vence pronto",IF(H28&gt;0.005,"Parcial","Pendiente")))))</f>
        <v/>
      </c>
      <c r="L28" s="14">
        <f>IF(K28="Retrasado",$D$5-F28,"")</f>
        <v/>
      </c>
      <c r="M28" s="28">
        <f>IF(B28="","",ROW()-10)</f>
        <v/>
      </c>
      <c r="N28" s="29">
        <f>IF(B28="","",IF(COUNTIF($B$11:B28,B28)=1,MAX($N$10:N27)+1,""))</f>
        <v/>
      </c>
      <c r="O28" s="30">
        <f>IF(B28="","",IF(AND(I28&gt;0.005,F28&lt;&gt;"",F28&gt;=$D$5),F28,""))</f>
        <v/>
      </c>
    </row>
    <row r="29">
      <c r="B29" s="23" t="n"/>
      <c r="C29" s="24" t="n"/>
      <c r="D29" s="25" t="n"/>
      <c r="E29" s="21" t="n"/>
      <c r="F29" s="21" t="n"/>
      <c r="G29" s="23" t="n"/>
      <c r="H29" s="12">
        <f>IF(B29="","",SUMIFS(Devoluciones!$F$8:$F$87,Devoluciones!$C$8:$C$87,M29))</f>
        <v/>
      </c>
      <c r="I29" s="26">
        <f>IF(B29="","",ROUND(D29-H29,2))</f>
        <v/>
      </c>
      <c r="J29" s="27">
        <f>IF(B29="","",IF(D29&gt;0,MIN(1,H29/D29),0))</f>
        <v/>
      </c>
      <c r="K29" s="16">
        <f>IF(B29="","",IF(I29&lt;=0.005,"Saldado",IF(AND(F29&lt;&gt;"",F29&lt;$D$5),"Retrasado",IF(AND(F29&lt;&gt;"",F29-$D$5&lt;=$D$6),"Vence pronto",IF(H29&gt;0.005,"Parcial","Pendiente")))))</f>
        <v/>
      </c>
      <c r="L29" s="14">
        <f>IF(K29="Retrasado",$D$5-F29,"")</f>
        <v/>
      </c>
      <c r="M29" s="28">
        <f>IF(B29="","",ROW()-10)</f>
        <v/>
      </c>
      <c r="N29" s="29">
        <f>IF(B29="","",IF(COUNTIF($B$11:B29,B29)=1,MAX($N$10:N28)+1,""))</f>
        <v/>
      </c>
      <c r="O29" s="30">
        <f>IF(B29="","",IF(AND(I29&gt;0.005,F29&lt;&gt;"",F29&gt;=$D$5),F29,""))</f>
        <v/>
      </c>
    </row>
    <row r="30">
      <c r="B30" s="23" t="n"/>
      <c r="C30" s="24" t="n"/>
      <c r="D30" s="25" t="n"/>
      <c r="E30" s="21" t="n"/>
      <c r="F30" s="21" t="n"/>
      <c r="G30" s="23" t="n"/>
      <c r="H30" s="12">
        <f>IF(B30="","",SUMIFS(Devoluciones!$F$8:$F$87,Devoluciones!$C$8:$C$87,M30))</f>
        <v/>
      </c>
      <c r="I30" s="26">
        <f>IF(B30="","",ROUND(D30-H30,2))</f>
        <v/>
      </c>
      <c r="J30" s="27">
        <f>IF(B30="","",IF(D30&gt;0,MIN(1,H30/D30),0))</f>
        <v/>
      </c>
      <c r="K30" s="16">
        <f>IF(B30="","",IF(I30&lt;=0.005,"Saldado",IF(AND(F30&lt;&gt;"",F30&lt;$D$5),"Retrasado",IF(AND(F30&lt;&gt;"",F30-$D$5&lt;=$D$6),"Vence pronto",IF(H30&gt;0.005,"Parcial","Pendiente")))))</f>
        <v/>
      </c>
      <c r="L30" s="14">
        <f>IF(K30="Retrasado",$D$5-F30,"")</f>
        <v/>
      </c>
      <c r="M30" s="28">
        <f>IF(B30="","",ROW()-10)</f>
        <v/>
      </c>
      <c r="N30" s="29">
        <f>IF(B30="","",IF(COUNTIF($B$11:B30,B30)=1,MAX($N$10:N29)+1,""))</f>
        <v/>
      </c>
      <c r="O30" s="30">
        <f>IF(B30="","",IF(AND(I30&gt;0.005,F30&lt;&gt;"",F30&gt;=$D$5),F30,""))</f>
        <v/>
      </c>
    </row>
    <row r="31">
      <c r="B31" s="23" t="n"/>
      <c r="C31" s="24" t="n"/>
      <c r="D31" s="25" t="n"/>
      <c r="E31" s="21" t="n"/>
      <c r="F31" s="21" t="n"/>
      <c r="G31" s="23" t="n"/>
      <c r="H31" s="12">
        <f>IF(B31="","",SUMIFS(Devoluciones!$F$8:$F$87,Devoluciones!$C$8:$C$87,M31))</f>
        <v/>
      </c>
      <c r="I31" s="26">
        <f>IF(B31="","",ROUND(D31-H31,2))</f>
        <v/>
      </c>
      <c r="J31" s="27">
        <f>IF(B31="","",IF(D31&gt;0,MIN(1,H31/D31),0))</f>
        <v/>
      </c>
      <c r="K31" s="16">
        <f>IF(B31="","",IF(I31&lt;=0.005,"Saldado",IF(AND(F31&lt;&gt;"",F31&lt;$D$5),"Retrasado",IF(AND(F31&lt;&gt;"",F31-$D$5&lt;=$D$6),"Vence pronto",IF(H31&gt;0.005,"Parcial","Pendiente")))))</f>
        <v/>
      </c>
      <c r="L31" s="14">
        <f>IF(K31="Retrasado",$D$5-F31,"")</f>
        <v/>
      </c>
      <c r="M31" s="28">
        <f>IF(B31="","",ROW()-10)</f>
        <v/>
      </c>
      <c r="N31" s="29">
        <f>IF(B31="","",IF(COUNTIF($B$11:B31,B31)=1,MAX($N$10:N30)+1,""))</f>
        <v/>
      </c>
      <c r="O31" s="30">
        <f>IF(B31="","",IF(AND(I31&gt;0.005,F31&lt;&gt;"",F31&gt;=$D$5),F31,""))</f>
        <v/>
      </c>
    </row>
    <row r="32">
      <c r="B32" s="23" t="n"/>
      <c r="C32" s="24" t="n"/>
      <c r="D32" s="25" t="n"/>
      <c r="E32" s="21" t="n"/>
      <c r="F32" s="21" t="n"/>
      <c r="G32" s="23" t="n"/>
      <c r="H32" s="12">
        <f>IF(B32="","",SUMIFS(Devoluciones!$F$8:$F$87,Devoluciones!$C$8:$C$87,M32))</f>
        <v/>
      </c>
      <c r="I32" s="26">
        <f>IF(B32="","",ROUND(D32-H32,2))</f>
        <v/>
      </c>
      <c r="J32" s="27">
        <f>IF(B32="","",IF(D32&gt;0,MIN(1,H32/D32),0))</f>
        <v/>
      </c>
      <c r="K32" s="16">
        <f>IF(B32="","",IF(I32&lt;=0.005,"Saldado",IF(AND(F32&lt;&gt;"",F32&lt;$D$5),"Retrasado",IF(AND(F32&lt;&gt;"",F32-$D$5&lt;=$D$6),"Vence pronto",IF(H32&gt;0.005,"Parcial","Pendiente")))))</f>
        <v/>
      </c>
      <c r="L32" s="14">
        <f>IF(K32="Retrasado",$D$5-F32,"")</f>
        <v/>
      </c>
      <c r="M32" s="28">
        <f>IF(B32="","",ROW()-10)</f>
        <v/>
      </c>
      <c r="N32" s="29">
        <f>IF(B32="","",IF(COUNTIF($B$11:B32,B32)=1,MAX($N$10:N31)+1,""))</f>
        <v/>
      </c>
      <c r="O32" s="30">
        <f>IF(B32="","",IF(AND(I32&gt;0.005,F32&lt;&gt;"",F32&gt;=$D$5),F32,""))</f>
        <v/>
      </c>
    </row>
    <row r="33">
      <c r="B33" s="23" t="n"/>
      <c r="C33" s="24" t="n"/>
      <c r="D33" s="25" t="n"/>
      <c r="E33" s="21" t="n"/>
      <c r="F33" s="21" t="n"/>
      <c r="G33" s="23" t="n"/>
      <c r="H33" s="12">
        <f>IF(B33="","",SUMIFS(Devoluciones!$F$8:$F$87,Devoluciones!$C$8:$C$87,M33))</f>
        <v/>
      </c>
      <c r="I33" s="26">
        <f>IF(B33="","",ROUND(D33-H33,2))</f>
        <v/>
      </c>
      <c r="J33" s="27">
        <f>IF(B33="","",IF(D33&gt;0,MIN(1,H33/D33),0))</f>
        <v/>
      </c>
      <c r="K33" s="16">
        <f>IF(B33="","",IF(I33&lt;=0.005,"Saldado",IF(AND(F33&lt;&gt;"",F33&lt;$D$5),"Retrasado",IF(AND(F33&lt;&gt;"",F33-$D$5&lt;=$D$6),"Vence pronto",IF(H33&gt;0.005,"Parcial","Pendiente")))))</f>
        <v/>
      </c>
      <c r="L33" s="14">
        <f>IF(K33="Retrasado",$D$5-F33,"")</f>
        <v/>
      </c>
      <c r="M33" s="28">
        <f>IF(B33="","",ROW()-10)</f>
        <v/>
      </c>
      <c r="N33" s="29">
        <f>IF(B33="","",IF(COUNTIF($B$11:B33,B33)=1,MAX($N$10:N32)+1,""))</f>
        <v/>
      </c>
      <c r="O33" s="30">
        <f>IF(B33="","",IF(AND(I33&gt;0.005,F33&lt;&gt;"",F33&gt;=$D$5),F33,""))</f>
        <v/>
      </c>
    </row>
    <row r="34">
      <c r="B34" s="23" t="n"/>
      <c r="C34" s="24" t="n"/>
      <c r="D34" s="25" t="n"/>
      <c r="E34" s="21" t="n"/>
      <c r="F34" s="21" t="n"/>
      <c r="G34" s="23" t="n"/>
      <c r="H34" s="12">
        <f>IF(B34="","",SUMIFS(Devoluciones!$F$8:$F$87,Devoluciones!$C$8:$C$87,M34))</f>
        <v/>
      </c>
      <c r="I34" s="26">
        <f>IF(B34="","",ROUND(D34-H34,2))</f>
        <v/>
      </c>
      <c r="J34" s="27">
        <f>IF(B34="","",IF(D34&gt;0,MIN(1,H34/D34),0))</f>
        <v/>
      </c>
      <c r="K34" s="16">
        <f>IF(B34="","",IF(I34&lt;=0.005,"Saldado",IF(AND(F34&lt;&gt;"",F34&lt;$D$5),"Retrasado",IF(AND(F34&lt;&gt;"",F34-$D$5&lt;=$D$6),"Vence pronto",IF(H34&gt;0.005,"Parcial","Pendiente")))))</f>
        <v/>
      </c>
      <c r="L34" s="14">
        <f>IF(K34="Retrasado",$D$5-F34,"")</f>
        <v/>
      </c>
      <c r="M34" s="28">
        <f>IF(B34="","",ROW()-10)</f>
        <v/>
      </c>
      <c r="N34" s="29">
        <f>IF(B34="","",IF(COUNTIF($B$11:B34,B34)=1,MAX($N$10:N33)+1,""))</f>
        <v/>
      </c>
      <c r="O34" s="30">
        <f>IF(B34="","",IF(AND(I34&gt;0.005,F34&lt;&gt;"",F34&gt;=$D$5),F34,""))</f>
        <v/>
      </c>
    </row>
    <row r="35">
      <c r="B35" s="23" t="n"/>
      <c r="C35" s="24" t="n"/>
      <c r="D35" s="25" t="n"/>
      <c r="E35" s="21" t="n"/>
      <c r="F35" s="21" t="n"/>
      <c r="G35" s="23" t="n"/>
      <c r="H35" s="12">
        <f>IF(B35="","",SUMIFS(Devoluciones!$F$8:$F$87,Devoluciones!$C$8:$C$87,M35))</f>
        <v/>
      </c>
      <c r="I35" s="26">
        <f>IF(B35="","",ROUND(D35-H35,2))</f>
        <v/>
      </c>
      <c r="J35" s="27">
        <f>IF(B35="","",IF(D35&gt;0,MIN(1,H35/D35),0))</f>
        <v/>
      </c>
      <c r="K35" s="16">
        <f>IF(B35="","",IF(I35&lt;=0.005,"Saldado",IF(AND(F35&lt;&gt;"",F35&lt;$D$5),"Retrasado",IF(AND(F35&lt;&gt;"",F35-$D$5&lt;=$D$6),"Vence pronto",IF(H35&gt;0.005,"Parcial","Pendiente")))))</f>
        <v/>
      </c>
      <c r="L35" s="14">
        <f>IF(K35="Retrasado",$D$5-F35,"")</f>
        <v/>
      </c>
      <c r="M35" s="28">
        <f>IF(B35="","",ROW()-10)</f>
        <v/>
      </c>
      <c r="N35" s="29">
        <f>IF(B35="","",IF(COUNTIF($B$11:B35,B35)=1,MAX($N$10:N34)+1,""))</f>
        <v/>
      </c>
      <c r="O35" s="30">
        <f>IF(B35="","",IF(AND(I35&gt;0.005,F35&lt;&gt;"",F35&gt;=$D$5),F35,""))</f>
        <v/>
      </c>
    </row>
    <row r="36">
      <c r="B36" s="23" t="n"/>
      <c r="C36" s="24" t="n"/>
      <c r="D36" s="25" t="n"/>
      <c r="E36" s="21" t="n"/>
      <c r="F36" s="21" t="n"/>
      <c r="G36" s="23" t="n"/>
      <c r="H36" s="12">
        <f>IF(B36="","",SUMIFS(Devoluciones!$F$8:$F$87,Devoluciones!$C$8:$C$87,M36))</f>
        <v/>
      </c>
      <c r="I36" s="26">
        <f>IF(B36="","",ROUND(D36-H36,2))</f>
        <v/>
      </c>
      <c r="J36" s="27">
        <f>IF(B36="","",IF(D36&gt;0,MIN(1,H36/D36),0))</f>
        <v/>
      </c>
      <c r="K36" s="16">
        <f>IF(B36="","",IF(I36&lt;=0.005,"Saldado",IF(AND(F36&lt;&gt;"",F36&lt;$D$5),"Retrasado",IF(AND(F36&lt;&gt;"",F36-$D$5&lt;=$D$6),"Vence pronto",IF(H36&gt;0.005,"Parcial","Pendiente")))))</f>
        <v/>
      </c>
      <c r="L36" s="14">
        <f>IF(K36="Retrasado",$D$5-F36,"")</f>
        <v/>
      </c>
      <c r="M36" s="28">
        <f>IF(B36="","",ROW()-10)</f>
        <v/>
      </c>
      <c r="N36" s="29">
        <f>IF(B36="","",IF(COUNTIF($B$11:B36,B36)=1,MAX($N$10:N35)+1,""))</f>
        <v/>
      </c>
      <c r="O36" s="30">
        <f>IF(B36="","",IF(AND(I36&gt;0.005,F36&lt;&gt;"",F36&gt;=$D$5),F36,""))</f>
        <v/>
      </c>
    </row>
    <row r="37">
      <c r="B37" s="23" t="n"/>
      <c r="C37" s="24" t="n"/>
      <c r="D37" s="25" t="n"/>
      <c r="E37" s="21" t="n"/>
      <c r="F37" s="21" t="n"/>
      <c r="G37" s="23" t="n"/>
      <c r="H37" s="12">
        <f>IF(B37="","",SUMIFS(Devoluciones!$F$8:$F$87,Devoluciones!$C$8:$C$87,M37))</f>
        <v/>
      </c>
      <c r="I37" s="26">
        <f>IF(B37="","",ROUND(D37-H37,2))</f>
        <v/>
      </c>
      <c r="J37" s="27">
        <f>IF(B37="","",IF(D37&gt;0,MIN(1,H37/D37),0))</f>
        <v/>
      </c>
      <c r="K37" s="16">
        <f>IF(B37="","",IF(I37&lt;=0.005,"Saldado",IF(AND(F37&lt;&gt;"",F37&lt;$D$5),"Retrasado",IF(AND(F37&lt;&gt;"",F37-$D$5&lt;=$D$6),"Vence pronto",IF(H37&gt;0.005,"Parcial","Pendiente")))))</f>
        <v/>
      </c>
      <c r="L37" s="14">
        <f>IF(K37="Retrasado",$D$5-F37,"")</f>
        <v/>
      </c>
      <c r="M37" s="28">
        <f>IF(B37="","",ROW()-10)</f>
        <v/>
      </c>
      <c r="N37" s="29">
        <f>IF(B37="","",IF(COUNTIF($B$11:B37,B37)=1,MAX($N$10:N36)+1,""))</f>
        <v/>
      </c>
      <c r="O37" s="30">
        <f>IF(B37="","",IF(AND(I37&gt;0.005,F37&lt;&gt;"",F37&gt;=$D$5),F37,""))</f>
        <v/>
      </c>
    </row>
    <row r="38">
      <c r="B38" s="23" t="n"/>
      <c r="C38" s="24" t="n"/>
      <c r="D38" s="25" t="n"/>
      <c r="E38" s="21" t="n"/>
      <c r="F38" s="21" t="n"/>
      <c r="G38" s="23" t="n"/>
      <c r="H38" s="12">
        <f>IF(B38="","",SUMIFS(Devoluciones!$F$8:$F$87,Devoluciones!$C$8:$C$87,M38))</f>
        <v/>
      </c>
      <c r="I38" s="26">
        <f>IF(B38="","",ROUND(D38-H38,2))</f>
        <v/>
      </c>
      <c r="J38" s="27">
        <f>IF(B38="","",IF(D38&gt;0,MIN(1,H38/D38),0))</f>
        <v/>
      </c>
      <c r="K38" s="16">
        <f>IF(B38="","",IF(I38&lt;=0.005,"Saldado",IF(AND(F38&lt;&gt;"",F38&lt;$D$5),"Retrasado",IF(AND(F38&lt;&gt;"",F38-$D$5&lt;=$D$6),"Vence pronto",IF(H38&gt;0.005,"Parcial","Pendiente")))))</f>
        <v/>
      </c>
      <c r="L38" s="14">
        <f>IF(K38="Retrasado",$D$5-F38,"")</f>
        <v/>
      </c>
      <c r="M38" s="28">
        <f>IF(B38="","",ROW()-10)</f>
        <v/>
      </c>
      <c r="N38" s="29">
        <f>IF(B38="","",IF(COUNTIF($B$11:B38,B38)=1,MAX($N$10:N37)+1,""))</f>
        <v/>
      </c>
      <c r="O38" s="30">
        <f>IF(B38="","",IF(AND(I38&gt;0.005,F38&lt;&gt;"",F38&gt;=$D$5),F38,""))</f>
        <v/>
      </c>
    </row>
    <row r="39">
      <c r="B39" s="23" t="n"/>
      <c r="C39" s="24" t="n"/>
      <c r="D39" s="25" t="n"/>
      <c r="E39" s="21" t="n"/>
      <c r="F39" s="21" t="n"/>
      <c r="G39" s="23" t="n"/>
      <c r="H39" s="12">
        <f>IF(B39="","",SUMIFS(Devoluciones!$F$8:$F$87,Devoluciones!$C$8:$C$87,M39))</f>
        <v/>
      </c>
      <c r="I39" s="26">
        <f>IF(B39="","",ROUND(D39-H39,2))</f>
        <v/>
      </c>
      <c r="J39" s="27">
        <f>IF(B39="","",IF(D39&gt;0,MIN(1,H39/D39),0))</f>
        <v/>
      </c>
      <c r="K39" s="16">
        <f>IF(B39="","",IF(I39&lt;=0.005,"Saldado",IF(AND(F39&lt;&gt;"",F39&lt;$D$5),"Retrasado",IF(AND(F39&lt;&gt;"",F39-$D$5&lt;=$D$6),"Vence pronto",IF(H39&gt;0.005,"Parcial","Pendiente")))))</f>
        <v/>
      </c>
      <c r="L39" s="14">
        <f>IF(K39="Retrasado",$D$5-F39,"")</f>
        <v/>
      </c>
      <c r="M39" s="28">
        <f>IF(B39="","",ROW()-10)</f>
        <v/>
      </c>
      <c r="N39" s="29">
        <f>IF(B39="","",IF(COUNTIF($B$11:B39,B39)=1,MAX($N$10:N38)+1,""))</f>
        <v/>
      </c>
      <c r="O39" s="30">
        <f>IF(B39="","",IF(AND(I39&gt;0.005,F39&lt;&gt;"",F39&gt;=$D$5),F39,""))</f>
        <v/>
      </c>
    </row>
    <row r="40">
      <c r="B40" s="23" t="n"/>
      <c r="C40" s="24" t="n"/>
      <c r="D40" s="25" t="n"/>
      <c r="E40" s="21" t="n"/>
      <c r="F40" s="21" t="n"/>
      <c r="G40" s="23" t="n"/>
      <c r="H40" s="12">
        <f>IF(B40="","",SUMIFS(Devoluciones!$F$8:$F$87,Devoluciones!$C$8:$C$87,M40))</f>
        <v/>
      </c>
      <c r="I40" s="26">
        <f>IF(B40="","",ROUND(D40-H40,2))</f>
        <v/>
      </c>
      <c r="J40" s="27">
        <f>IF(B40="","",IF(D40&gt;0,MIN(1,H40/D40),0))</f>
        <v/>
      </c>
      <c r="K40" s="16">
        <f>IF(B40="","",IF(I40&lt;=0.005,"Saldado",IF(AND(F40&lt;&gt;"",F40&lt;$D$5),"Retrasado",IF(AND(F40&lt;&gt;"",F40-$D$5&lt;=$D$6),"Vence pronto",IF(H40&gt;0.005,"Parcial","Pendiente")))))</f>
        <v/>
      </c>
      <c r="L40" s="14">
        <f>IF(K40="Retrasado",$D$5-F40,"")</f>
        <v/>
      </c>
      <c r="M40" s="28">
        <f>IF(B40="","",ROW()-10)</f>
        <v/>
      </c>
      <c r="N40" s="29">
        <f>IF(B40="","",IF(COUNTIF($B$11:B40,B40)=1,MAX($N$10:N39)+1,""))</f>
        <v/>
      </c>
      <c r="O40" s="30">
        <f>IF(B40="","",IF(AND(I40&gt;0.005,F40&lt;&gt;"",F40&gt;=$D$5),F40,""))</f>
        <v/>
      </c>
    </row>
    <row r="41">
      <c r="B41" s="23" t="n"/>
      <c r="C41" s="24" t="n"/>
      <c r="D41" s="25" t="n"/>
      <c r="E41" s="21" t="n"/>
      <c r="F41" s="21" t="n"/>
      <c r="G41" s="23" t="n"/>
      <c r="H41" s="12">
        <f>IF(B41="","",SUMIFS(Devoluciones!$F$8:$F$87,Devoluciones!$C$8:$C$87,M41))</f>
        <v/>
      </c>
      <c r="I41" s="26">
        <f>IF(B41="","",ROUND(D41-H41,2))</f>
        <v/>
      </c>
      <c r="J41" s="27">
        <f>IF(B41="","",IF(D41&gt;0,MIN(1,H41/D41),0))</f>
        <v/>
      </c>
      <c r="K41" s="16">
        <f>IF(B41="","",IF(I41&lt;=0.005,"Saldado",IF(AND(F41&lt;&gt;"",F41&lt;$D$5),"Retrasado",IF(AND(F41&lt;&gt;"",F41-$D$5&lt;=$D$6),"Vence pronto",IF(H41&gt;0.005,"Parcial","Pendiente")))))</f>
        <v/>
      </c>
      <c r="L41" s="14">
        <f>IF(K41="Retrasado",$D$5-F41,"")</f>
        <v/>
      </c>
      <c r="M41" s="28">
        <f>IF(B41="","",ROW()-10)</f>
        <v/>
      </c>
      <c r="N41" s="29">
        <f>IF(B41="","",IF(COUNTIF($B$11:B41,B41)=1,MAX($N$10:N40)+1,""))</f>
        <v/>
      </c>
      <c r="O41" s="30">
        <f>IF(B41="","",IF(AND(I41&gt;0.005,F41&lt;&gt;"",F41&gt;=$D$5),F41,""))</f>
        <v/>
      </c>
    </row>
    <row r="42">
      <c r="B42" s="23" t="n"/>
      <c r="C42" s="24" t="n"/>
      <c r="D42" s="25" t="n"/>
      <c r="E42" s="21" t="n"/>
      <c r="F42" s="21" t="n"/>
      <c r="G42" s="23" t="n"/>
      <c r="H42" s="12">
        <f>IF(B42="","",SUMIFS(Devoluciones!$F$8:$F$87,Devoluciones!$C$8:$C$87,M42))</f>
        <v/>
      </c>
      <c r="I42" s="26">
        <f>IF(B42="","",ROUND(D42-H42,2))</f>
        <v/>
      </c>
      <c r="J42" s="27">
        <f>IF(B42="","",IF(D42&gt;0,MIN(1,H42/D42),0))</f>
        <v/>
      </c>
      <c r="K42" s="16">
        <f>IF(B42="","",IF(I42&lt;=0.005,"Saldado",IF(AND(F42&lt;&gt;"",F42&lt;$D$5),"Retrasado",IF(AND(F42&lt;&gt;"",F42-$D$5&lt;=$D$6),"Vence pronto",IF(H42&gt;0.005,"Parcial","Pendiente")))))</f>
        <v/>
      </c>
      <c r="L42" s="14">
        <f>IF(K42="Retrasado",$D$5-F42,"")</f>
        <v/>
      </c>
      <c r="M42" s="28">
        <f>IF(B42="","",ROW()-10)</f>
        <v/>
      </c>
      <c r="N42" s="29">
        <f>IF(B42="","",IF(COUNTIF($B$11:B42,B42)=1,MAX($N$10:N41)+1,""))</f>
        <v/>
      </c>
      <c r="O42" s="30">
        <f>IF(B42="","",IF(AND(I42&gt;0.005,F42&lt;&gt;"",F42&gt;=$D$5),F42,""))</f>
        <v/>
      </c>
    </row>
    <row r="43">
      <c r="B43" s="23" t="n"/>
      <c r="C43" s="24" t="n"/>
      <c r="D43" s="25" t="n"/>
      <c r="E43" s="21" t="n"/>
      <c r="F43" s="21" t="n"/>
      <c r="G43" s="23" t="n"/>
      <c r="H43" s="12">
        <f>IF(B43="","",SUMIFS(Devoluciones!$F$8:$F$87,Devoluciones!$C$8:$C$87,M43))</f>
        <v/>
      </c>
      <c r="I43" s="26">
        <f>IF(B43="","",ROUND(D43-H43,2))</f>
        <v/>
      </c>
      <c r="J43" s="27">
        <f>IF(B43="","",IF(D43&gt;0,MIN(1,H43/D43),0))</f>
        <v/>
      </c>
      <c r="K43" s="16">
        <f>IF(B43="","",IF(I43&lt;=0.005,"Saldado",IF(AND(F43&lt;&gt;"",F43&lt;$D$5),"Retrasado",IF(AND(F43&lt;&gt;"",F43-$D$5&lt;=$D$6),"Vence pronto",IF(H43&gt;0.005,"Parcial","Pendiente")))))</f>
        <v/>
      </c>
      <c r="L43" s="14">
        <f>IF(K43="Retrasado",$D$5-F43,"")</f>
        <v/>
      </c>
      <c r="M43" s="28">
        <f>IF(B43="","",ROW()-10)</f>
        <v/>
      </c>
      <c r="N43" s="29">
        <f>IF(B43="","",IF(COUNTIF($B$11:B43,B43)=1,MAX($N$10:N42)+1,""))</f>
        <v/>
      </c>
      <c r="O43" s="30">
        <f>IF(B43="","",IF(AND(I43&gt;0.005,F43&lt;&gt;"",F43&gt;=$D$5),F43,""))</f>
        <v/>
      </c>
    </row>
    <row r="44">
      <c r="B44" s="23" t="n"/>
      <c r="C44" s="24" t="n"/>
      <c r="D44" s="25" t="n"/>
      <c r="E44" s="21" t="n"/>
      <c r="F44" s="21" t="n"/>
      <c r="G44" s="23" t="n"/>
      <c r="H44" s="12">
        <f>IF(B44="","",SUMIFS(Devoluciones!$F$8:$F$87,Devoluciones!$C$8:$C$87,M44))</f>
        <v/>
      </c>
      <c r="I44" s="26">
        <f>IF(B44="","",ROUND(D44-H44,2))</f>
        <v/>
      </c>
      <c r="J44" s="27">
        <f>IF(B44="","",IF(D44&gt;0,MIN(1,H44/D44),0))</f>
        <v/>
      </c>
      <c r="K44" s="16">
        <f>IF(B44="","",IF(I44&lt;=0.005,"Saldado",IF(AND(F44&lt;&gt;"",F44&lt;$D$5),"Retrasado",IF(AND(F44&lt;&gt;"",F44-$D$5&lt;=$D$6),"Vence pronto",IF(H44&gt;0.005,"Parcial","Pendiente")))))</f>
        <v/>
      </c>
      <c r="L44" s="14">
        <f>IF(K44="Retrasado",$D$5-F44,"")</f>
        <v/>
      </c>
      <c r="M44" s="28">
        <f>IF(B44="","",ROW()-10)</f>
        <v/>
      </c>
      <c r="N44" s="29">
        <f>IF(B44="","",IF(COUNTIF($B$11:B44,B44)=1,MAX($N$10:N43)+1,""))</f>
        <v/>
      </c>
      <c r="O44" s="30">
        <f>IF(B44="","",IF(AND(I44&gt;0.005,F44&lt;&gt;"",F44&gt;=$D$5),F44,""))</f>
        <v/>
      </c>
    </row>
    <row r="45">
      <c r="B45" s="23" t="n"/>
      <c r="C45" s="24" t="n"/>
      <c r="D45" s="25" t="n"/>
      <c r="E45" s="21" t="n"/>
      <c r="F45" s="21" t="n"/>
      <c r="G45" s="23" t="n"/>
      <c r="H45" s="12">
        <f>IF(B45="","",SUMIFS(Devoluciones!$F$8:$F$87,Devoluciones!$C$8:$C$87,M45))</f>
        <v/>
      </c>
      <c r="I45" s="26">
        <f>IF(B45="","",ROUND(D45-H45,2))</f>
        <v/>
      </c>
      <c r="J45" s="27">
        <f>IF(B45="","",IF(D45&gt;0,MIN(1,H45/D45),0))</f>
        <v/>
      </c>
      <c r="K45" s="16">
        <f>IF(B45="","",IF(I45&lt;=0.005,"Saldado",IF(AND(F45&lt;&gt;"",F45&lt;$D$5),"Retrasado",IF(AND(F45&lt;&gt;"",F45-$D$5&lt;=$D$6),"Vence pronto",IF(H45&gt;0.005,"Parcial","Pendiente")))))</f>
        <v/>
      </c>
      <c r="L45" s="14">
        <f>IF(K45="Retrasado",$D$5-F45,"")</f>
        <v/>
      </c>
      <c r="M45" s="28">
        <f>IF(B45="","",ROW()-10)</f>
        <v/>
      </c>
      <c r="N45" s="29">
        <f>IF(B45="","",IF(COUNTIF($B$11:B45,B45)=1,MAX($N$10:N44)+1,""))</f>
        <v/>
      </c>
      <c r="O45" s="30">
        <f>IF(B45="","",IF(AND(I45&gt;0.005,F45&lt;&gt;"",F45&gt;=$D$5),F45,""))</f>
        <v/>
      </c>
    </row>
    <row r="46">
      <c r="B46" s="23" t="n"/>
      <c r="C46" s="24" t="n"/>
      <c r="D46" s="25" t="n"/>
      <c r="E46" s="21" t="n"/>
      <c r="F46" s="21" t="n"/>
      <c r="G46" s="23" t="n"/>
      <c r="H46" s="12">
        <f>IF(B46="","",SUMIFS(Devoluciones!$F$8:$F$87,Devoluciones!$C$8:$C$87,M46))</f>
        <v/>
      </c>
      <c r="I46" s="26">
        <f>IF(B46="","",ROUND(D46-H46,2))</f>
        <v/>
      </c>
      <c r="J46" s="27">
        <f>IF(B46="","",IF(D46&gt;0,MIN(1,H46/D46),0))</f>
        <v/>
      </c>
      <c r="K46" s="16">
        <f>IF(B46="","",IF(I46&lt;=0.005,"Saldado",IF(AND(F46&lt;&gt;"",F46&lt;$D$5),"Retrasado",IF(AND(F46&lt;&gt;"",F46-$D$5&lt;=$D$6),"Vence pronto",IF(H46&gt;0.005,"Parcial","Pendiente")))))</f>
        <v/>
      </c>
      <c r="L46" s="14">
        <f>IF(K46="Retrasado",$D$5-F46,"")</f>
        <v/>
      </c>
      <c r="M46" s="28">
        <f>IF(B46="","",ROW()-10)</f>
        <v/>
      </c>
      <c r="N46" s="29">
        <f>IF(B46="","",IF(COUNTIF($B$11:B46,B46)=1,MAX($N$10:N45)+1,""))</f>
        <v/>
      </c>
      <c r="O46" s="30">
        <f>IF(B46="","",IF(AND(I46&gt;0.005,F46&lt;&gt;"",F46&gt;=$D$5),F46,""))</f>
        <v/>
      </c>
    </row>
    <row r="47">
      <c r="B47" s="23" t="n"/>
      <c r="C47" s="24" t="n"/>
      <c r="D47" s="25" t="n"/>
      <c r="E47" s="21" t="n"/>
      <c r="F47" s="21" t="n"/>
      <c r="G47" s="23" t="n"/>
      <c r="H47" s="12">
        <f>IF(B47="","",SUMIFS(Devoluciones!$F$8:$F$87,Devoluciones!$C$8:$C$87,M47))</f>
        <v/>
      </c>
      <c r="I47" s="26">
        <f>IF(B47="","",ROUND(D47-H47,2))</f>
        <v/>
      </c>
      <c r="J47" s="27">
        <f>IF(B47="","",IF(D47&gt;0,MIN(1,H47/D47),0))</f>
        <v/>
      </c>
      <c r="K47" s="16">
        <f>IF(B47="","",IF(I47&lt;=0.005,"Saldado",IF(AND(F47&lt;&gt;"",F47&lt;$D$5),"Retrasado",IF(AND(F47&lt;&gt;"",F47-$D$5&lt;=$D$6),"Vence pronto",IF(H47&gt;0.005,"Parcial","Pendiente")))))</f>
        <v/>
      </c>
      <c r="L47" s="14">
        <f>IF(K47="Retrasado",$D$5-F47,"")</f>
        <v/>
      </c>
      <c r="M47" s="28">
        <f>IF(B47="","",ROW()-10)</f>
        <v/>
      </c>
      <c r="N47" s="29">
        <f>IF(B47="","",IF(COUNTIF($B$11:B47,B47)=1,MAX($N$10:N46)+1,""))</f>
        <v/>
      </c>
      <c r="O47" s="30">
        <f>IF(B47="","",IF(AND(I47&gt;0.005,F47&lt;&gt;"",F47&gt;=$D$5),F47,""))</f>
        <v/>
      </c>
    </row>
    <row r="48">
      <c r="B48" s="23" t="n"/>
      <c r="C48" s="24" t="n"/>
      <c r="D48" s="25" t="n"/>
      <c r="E48" s="21" t="n"/>
      <c r="F48" s="21" t="n"/>
      <c r="G48" s="23" t="n"/>
      <c r="H48" s="12">
        <f>IF(B48="","",SUMIFS(Devoluciones!$F$8:$F$87,Devoluciones!$C$8:$C$87,M48))</f>
        <v/>
      </c>
      <c r="I48" s="26">
        <f>IF(B48="","",ROUND(D48-H48,2))</f>
        <v/>
      </c>
      <c r="J48" s="27">
        <f>IF(B48="","",IF(D48&gt;0,MIN(1,H48/D48),0))</f>
        <v/>
      </c>
      <c r="K48" s="16">
        <f>IF(B48="","",IF(I48&lt;=0.005,"Saldado",IF(AND(F48&lt;&gt;"",F48&lt;$D$5),"Retrasado",IF(AND(F48&lt;&gt;"",F48-$D$5&lt;=$D$6),"Vence pronto",IF(H48&gt;0.005,"Parcial","Pendiente")))))</f>
        <v/>
      </c>
      <c r="L48" s="14">
        <f>IF(K48="Retrasado",$D$5-F48,"")</f>
        <v/>
      </c>
      <c r="M48" s="28">
        <f>IF(B48="","",ROW()-10)</f>
        <v/>
      </c>
      <c r="N48" s="29">
        <f>IF(B48="","",IF(COUNTIF($B$11:B48,B48)=1,MAX($N$10:N47)+1,""))</f>
        <v/>
      </c>
      <c r="O48" s="30">
        <f>IF(B48="","",IF(AND(I48&gt;0.005,F48&lt;&gt;"",F48&gt;=$D$5),F48,""))</f>
        <v/>
      </c>
    </row>
    <row r="49">
      <c r="B49" s="23" t="n"/>
      <c r="C49" s="24" t="n"/>
      <c r="D49" s="25" t="n"/>
      <c r="E49" s="21" t="n"/>
      <c r="F49" s="21" t="n"/>
      <c r="G49" s="23" t="n"/>
      <c r="H49" s="12">
        <f>IF(B49="","",SUMIFS(Devoluciones!$F$8:$F$87,Devoluciones!$C$8:$C$87,M49))</f>
        <v/>
      </c>
      <c r="I49" s="26">
        <f>IF(B49="","",ROUND(D49-H49,2))</f>
        <v/>
      </c>
      <c r="J49" s="27">
        <f>IF(B49="","",IF(D49&gt;0,MIN(1,H49/D49),0))</f>
        <v/>
      </c>
      <c r="K49" s="16">
        <f>IF(B49="","",IF(I49&lt;=0.005,"Saldado",IF(AND(F49&lt;&gt;"",F49&lt;$D$5),"Retrasado",IF(AND(F49&lt;&gt;"",F49-$D$5&lt;=$D$6),"Vence pronto",IF(H49&gt;0.005,"Parcial","Pendiente")))))</f>
        <v/>
      </c>
      <c r="L49" s="14">
        <f>IF(K49="Retrasado",$D$5-F49,"")</f>
        <v/>
      </c>
      <c r="M49" s="28">
        <f>IF(B49="","",ROW()-10)</f>
        <v/>
      </c>
      <c r="N49" s="29">
        <f>IF(B49="","",IF(COUNTIF($B$11:B49,B49)=1,MAX($N$10:N48)+1,""))</f>
        <v/>
      </c>
      <c r="O49" s="30">
        <f>IF(B49="","",IF(AND(I49&gt;0.005,F49&lt;&gt;"",F49&gt;=$D$5),F49,""))</f>
        <v/>
      </c>
    </row>
    <row r="50">
      <c r="B50" s="23" t="n"/>
      <c r="C50" s="24" t="n"/>
      <c r="D50" s="25" t="n"/>
      <c r="E50" s="21" t="n"/>
      <c r="F50" s="21" t="n"/>
      <c r="G50" s="23" t="n"/>
      <c r="H50" s="12">
        <f>IF(B50="","",SUMIFS(Devoluciones!$F$8:$F$87,Devoluciones!$C$8:$C$87,M50))</f>
        <v/>
      </c>
      <c r="I50" s="26">
        <f>IF(B50="","",ROUND(D50-H50,2))</f>
        <v/>
      </c>
      <c r="J50" s="27">
        <f>IF(B50="","",IF(D50&gt;0,MIN(1,H50/D50),0))</f>
        <v/>
      </c>
      <c r="K50" s="16">
        <f>IF(B50="","",IF(I50&lt;=0.005,"Saldado",IF(AND(F50&lt;&gt;"",F50&lt;$D$5),"Retrasado",IF(AND(F50&lt;&gt;"",F50-$D$5&lt;=$D$6),"Vence pronto",IF(H50&gt;0.005,"Parcial","Pendiente")))))</f>
        <v/>
      </c>
      <c r="L50" s="14">
        <f>IF(K50="Retrasado",$D$5-F50,"")</f>
        <v/>
      </c>
      <c r="M50" s="28">
        <f>IF(B50="","",ROW()-10)</f>
        <v/>
      </c>
      <c r="N50" s="29">
        <f>IF(B50="","",IF(COUNTIF($B$11:B50,B50)=1,MAX($N$10:N49)+1,""))</f>
        <v/>
      </c>
      <c r="O50" s="30">
        <f>IF(B50="","",IF(AND(I50&gt;0.005,F50&lt;&gt;"",F50&gt;=$D$5),F50,""))</f>
        <v/>
      </c>
    </row>
    <row r="51">
      <c r="B51" s="20" t="inlineStr">
        <is>
          <t>TOTAL</t>
        </is>
      </c>
      <c r="D51" s="19">
        <f>SUM(D11:D50)</f>
        <v/>
      </c>
      <c r="H51" s="19">
        <f>SUM(H11:H50)</f>
        <v/>
      </c>
      <c r="I51" s="19">
        <f>SUM(I11:I50)</f>
        <v/>
      </c>
      <c r="J51" s="31">
        <f>IF(D51&gt;0,H51/D51,0)</f>
        <v/>
      </c>
    </row>
    <row r="52">
      <c r="B52" s="15" t="inlineStr">
        <is>
          <t>Cada préstamo recibe un Nº automático (columna M): úsalo para anotar sus devoluciones en la hoja Devoluciones. Las columnas N y O son auxiliares (no tocar).</t>
        </is>
      </c>
    </row>
    <row r="53">
      <c r="B53" s="15" t="inlineStr">
        <is>
          <t>Un mismo nombre en varias filas se agrupa en el Panel. Escribe siempre a la persona igual (por ejemplo, «Marta (hermana)») para que se sumen sus préstamos.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4">
    <mergeCell ref="B2:L2"/>
    <mergeCell ref="B6:C6"/>
    <mergeCell ref="B5:C5"/>
    <mergeCell ref="B3:L3"/>
  </mergeCells>
  <conditionalFormatting sqref="B11:L50">
    <cfRule type="expression" priority="1" dxfId="4">
      <formula>$K11="Retrasado"</formula>
    </cfRule>
    <cfRule type="expression" priority="2" dxfId="0">
      <formula>MOD(ROW(),2)=0</formula>
    </cfRule>
  </conditionalFormatting>
  <conditionalFormatting sqref="K11:K50">
    <cfRule type="cellIs" priority="3" operator="equal" dxfId="1">
      <formula>"Retrasado"</formula>
    </cfRule>
    <cfRule type="cellIs" priority="4" operator="equal" dxfId="2">
      <formula>"Vence pronto"</formula>
    </cfRule>
    <cfRule type="cellIs" priority="5" operator="equal" dxfId="3">
      <formula>"Saldado"</formula>
    </cfRule>
    <cfRule type="cellIs" priority="6" operator="equal" dxfId="5">
      <formula>"Parcial"</formula>
    </cfRule>
  </conditionalFormatting>
  <conditionalFormatting sqref="J11:J50">
    <cfRule type="dataBar" priority="7">
      <dataBar>
        <cfvo type="num" val="0"/>
        <cfvo type="max"/>
        <color rgb="0034D399"/>
      </dataBar>
    </cfRule>
  </conditionalFormatting>
  <dataValidations count="1">
    <dataValidation sqref="C11:C50" showDropDown="0" showInputMessage="0" showErrorMessage="0" allowBlank="1" type="list">
      <formula1>=Listas!$A$2:$A$3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I88"/>
  <sheetViews>
    <sheetView showGridLines="0" tabSelected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" customWidth="1" min="1" max="1"/>
    <col width="14" customWidth="1" min="2" max="2"/>
    <col width="13" customWidth="1" min="3" max="3"/>
    <col width="22" customWidth="1" min="4" max="4"/>
    <col width="12" customWidth="1" min="5" max="5"/>
    <col width="15" customWidth="1" min="6" max="6"/>
    <col width="16" customWidth="1" min="7" max="7"/>
    <col width="20" customWidth="1" min="8" max="8"/>
    <col width="34" customWidth="1" min="9" max="9"/>
  </cols>
  <sheetData>
    <row r="2" ht="34" customHeight="1">
      <c r="B2" s="1" t="inlineStr">
        <is>
          <t>Devoluciones y pagos parciales</t>
        </is>
      </c>
      <c r="C2" s="2" t="n"/>
      <c r="D2" s="2" t="n"/>
      <c r="E2" s="2" t="n"/>
      <c r="F2" s="2" t="n"/>
      <c r="G2" s="2" t="n"/>
      <c r="H2" s="2" t="n"/>
      <c r="I2" s="2" t="n"/>
    </row>
    <row r="3">
      <c r="B3" s="3" t="inlineStr">
        <is>
          <t>Anota cada pago recibido (si prestaste) o entregado (si debes). Indica el Nº del préstamo de la hoja Préstamos.</t>
        </is>
      </c>
    </row>
    <row r="5">
      <c r="B5" s="15" t="inlineStr">
        <is>
          <t>Un préstamo puede tener tantas devoluciones como quieras. Si te devuelven todo de golpe, anota una sola fila por el importe completo.</t>
        </is>
      </c>
    </row>
    <row r="7" ht="40" customHeight="1">
      <c r="B7" s="10" t="inlineStr">
        <is>
          <t>Fecha</t>
        </is>
      </c>
      <c r="C7" s="10" t="inlineStr">
        <is>
          <t>Nº préstamo</t>
        </is>
      </c>
      <c r="D7" s="10" t="inlineStr">
        <is>
          <t>Persona</t>
        </is>
      </c>
      <c r="E7" s="10" t="inlineStr">
        <is>
          <t>Dirección</t>
        </is>
      </c>
      <c r="F7" s="10" t="inlineStr">
        <is>
          <t>Importe devuelto</t>
        </is>
      </c>
      <c r="G7" s="10" t="inlineStr">
        <is>
          <t>Pendiente del préstamo</t>
        </is>
      </c>
      <c r="H7" s="10" t="inlineStr">
        <is>
          <t>Control</t>
        </is>
      </c>
      <c r="I7" s="10" t="inlineStr">
        <is>
          <t>Nota</t>
        </is>
      </c>
    </row>
    <row r="8">
      <c r="B8" s="21" t="n">
        <v>46096</v>
      </c>
      <c r="C8" s="22" t="n">
        <v>1</v>
      </c>
      <c r="D8" s="32">
        <f>IF(C8="","",IFERROR(INDEX('Préstamos'!$B$11:$B$50,MATCH(C8,'Préstamos'!$M$11:$M$50,0)),"¿Nº?"))</f>
        <v/>
      </c>
      <c r="E8" s="33">
        <f>IF(C8="","",IFERROR(INDEX('Préstamos'!$C$11:$C$50,MATCH(C8,'Préstamos'!$M$11:$M$50,0)),""))</f>
        <v/>
      </c>
      <c r="F8" s="25" t="n">
        <v>300</v>
      </c>
      <c r="G8" s="12">
        <f>IF(C8="","",IFERROR(INDEX('Préstamos'!$I$11:$I$50,MATCH(C8,'Préstamos'!$M$11:$M$50,0)),""))</f>
        <v/>
      </c>
      <c r="H8" s="16">
        <f>IF(C8="","",IF(ISNA(MATCH(C8,'Préstamos'!$M$11:$M$50,0)),"Nº no existe",IF(F8="","Falta el importe",IF(G8&lt;-0.005,"Excede el préstamo","OK"))))</f>
        <v/>
      </c>
      <c r="I8" s="23" t="inlineStr">
        <is>
          <t>Bizum</t>
        </is>
      </c>
    </row>
    <row r="9">
      <c r="B9" s="21" t="n">
        <v>46188</v>
      </c>
      <c r="C9" s="22" t="n">
        <v>1</v>
      </c>
      <c r="D9" s="32">
        <f>IF(C9="","",IFERROR(INDEX('Préstamos'!$B$11:$B$50,MATCH(C9,'Préstamos'!$M$11:$M$50,0)),"¿Nº?"))</f>
        <v/>
      </c>
      <c r="E9" s="33">
        <f>IF(C9="","",IFERROR(INDEX('Préstamos'!$C$11:$C$50,MATCH(C9,'Préstamos'!$M$11:$M$50,0)),""))</f>
        <v/>
      </c>
      <c r="F9" s="25" t="n">
        <v>200</v>
      </c>
      <c r="G9" s="12">
        <f>IF(C9="","",IFERROR(INDEX('Préstamos'!$I$11:$I$50,MATCH(C9,'Préstamos'!$M$11:$M$50,0)),""))</f>
        <v/>
      </c>
      <c r="H9" s="16">
        <f>IF(C9="","",IF(ISNA(MATCH(C9,'Préstamos'!$M$11:$M$50,0)),"Nº no existe",IF(F9="","Falta el importe",IF(G9&lt;-0.005,"Excede el préstamo","OK"))))</f>
        <v/>
      </c>
      <c r="I9" s="23" t="inlineStr">
        <is>
          <t>Bizum</t>
        </is>
      </c>
    </row>
    <row r="10">
      <c r="B10" s="21" t="n">
        <v>46114</v>
      </c>
      <c r="C10" s="22" t="n">
        <v>2</v>
      </c>
      <c r="D10" s="32">
        <f>IF(C10="","",IFERROR(INDEX('Préstamos'!$B$11:$B$50,MATCH(C10,'Préstamos'!$M$11:$M$50,0)),"¿Nº?"))</f>
        <v/>
      </c>
      <c r="E10" s="33">
        <f>IF(C10="","",IFERROR(INDEX('Préstamos'!$C$11:$C$50,MATCH(C10,'Préstamos'!$M$11:$M$50,0)),""))</f>
        <v/>
      </c>
      <c r="F10" s="25" t="n">
        <v>120</v>
      </c>
      <c r="G10" s="12">
        <f>IF(C10="","",IFERROR(INDEX('Préstamos'!$I$11:$I$50,MATCH(C10,'Préstamos'!$M$11:$M$50,0)),""))</f>
        <v/>
      </c>
      <c r="H10" s="16">
        <f>IF(C10="","",IF(ISNA(MATCH(C10,'Préstamos'!$M$11:$M$50,0)),"Nº no existe",IF(F10="","Falta el importe",IF(G10&lt;-0.005,"Excede el préstamo","OK"))))</f>
        <v/>
      </c>
      <c r="I10" s="23" t="inlineStr">
        <is>
          <t>En mano</t>
        </is>
      </c>
    </row>
    <row r="11">
      <c r="B11" s="21" t="n">
        <v>46152</v>
      </c>
      <c r="C11" s="22" t="n">
        <v>3</v>
      </c>
      <c r="D11" s="32">
        <f>IF(C11="","",IFERROR(INDEX('Préstamos'!$B$11:$B$50,MATCH(C11,'Préstamos'!$M$11:$M$50,0)),"¿Nº?"))</f>
        <v/>
      </c>
      <c r="E11" s="33">
        <f>IF(C11="","",IFERROR(INDEX('Préstamos'!$C$11:$C$50,MATCH(C11,'Préstamos'!$M$11:$M$50,0)),""))</f>
        <v/>
      </c>
      <c r="F11" s="25" t="n">
        <v>150</v>
      </c>
      <c r="G11" s="12">
        <f>IF(C11="","",IFERROR(INDEX('Préstamos'!$I$11:$I$50,MATCH(C11,'Préstamos'!$M$11:$M$50,0)),""))</f>
        <v/>
      </c>
      <c r="H11" s="16">
        <f>IF(C11="","",IF(ISNA(MATCH(C11,'Préstamos'!$M$11:$M$50,0)),"Nº no existe",IF(F11="","Falta el importe",IF(G11&lt;-0.005,"Excede el préstamo","OK"))))</f>
        <v/>
      </c>
      <c r="I11" s="23" t="inlineStr">
        <is>
          <t>Transferencia</t>
        </is>
      </c>
    </row>
    <row r="12">
      <c r="B12" s="21" t="n">
        <v>46213</v>
      </c>
      <c r="C12" s="22" t="n">
        <v>3</v>
      </c>
      <c r="D12" s="32">
        <f>IF(C12="","",IFERROR(INDEX('Préstamos'!$B$11:$B$50,MATCH(C12,'Préstamos'!$M$11:$M$50,0)),"¿Nº?"))</f>
        <v/>
      </c>
      <c r="E12" s="33">
        <f>IF(C12="","",IFERROR(INDEX('Préstamos'!$C$11:$C$50,MATCH(C12,'Préstamos'!$M$11:$M$50,0)),""))</f>
        <v/>
      </c>
      <c r="F12" s="25" t="n">
        <v>150</v>
      </c>
      <c r="G12" s="12">
        <f>IF(C12="","",IFERROR(INDEX('Préstamos'!$I$11:$I$50,MATCH(C12,'Préstamos'!$M$11:$M$50,0)),""))</f>
        <v/>
      </c>
      <c r="H12" s="16">
        <f>IF(C12="","",IF(ISNA(MATCH(C12,'Préstamos'!$M$11:$M$50,0)),"Nº no existe",IF(F12="","Falta el importe",IF(G12&lt;-0.005,"Excede el préstamo","OK"))))</f>
        <v/>
      </c>
      <c r="I12" s="23" t="inlineStr">
        <is>
          <t>Transferencia</t>
        </is>
      </c>
    </row>
    <row r="13">
      <c r="B13" s="21" t="n">
        <v>46275</v>
      </c>
      <c r="C13" s="22" t="n">
        <v>3</v>
      </c>
      <c r="D13" s="32">
        <f>IF(C13="","",IFERROR(INDEX('Préstamos'!$B$11:$B$50,MATCH(C13,'Préstamos'!$M$11:$M$50,0)),"¿Nº?"))</f>
        <v/>
      </c>
      <c r="E13" s="33">
        <f>IF(C13="","",IFERROR(INDEX('Préstamos'!$C$11:$C$50,MATCH(C13,'Préstamos'!$M$11:$M$50,0)),""))</f>
        <v/>
      </c>
      <c r="F13" s="25" t="n">
        <v>150</v>
      </c>
      <c r="G13" s="12">
        <f>IF(C13="","",IFERROR(INDEX('Préstamos'!$I$11:$I$50,MATCH(C13,'Préstamos'!$M$11:$M$50,0)),""))</f>
        <v/>
      </c>
      <c r="H13" s="16">
        <f>IF(C13="","",IF(ISNA(MATCH(C13,'Préstamos'!$M$11:$M$50,0)),"Nº no existe",IF(F13="","Falta el importe",IF(G13&lt;-0.005,"Excede el préstamo","OK"))))</f>
        <v/>
      </c>
      <c r="I13" s="23" t="inlineStr">
        <is>
          <t>Transferencia</t>
        </is>
      </c>
    </row>
    <row r="14">
      <c r="B14" s="21" t="n">
        <v>46193</v>
      </c>
      <c r="C14" s="22" t="n">
        <v>4</v>
      </c>
      <c r="D14" s="32">
        <f>IF(C14="","",IFERROR(INDEX('Préstamos'!$B$11:$B$50,MATCH(C14,'Préstamos'!$M$11:$M$50,0)),"¿Nº?"))</f>
        <v/>
      </c>
      <c r="E14" s="33">
        <f>IF(C14="","",IFERROR(INDEX('Préstamos'!$C$11:$C$50,MATCH(C14,'Préstamos'!$M$11:$M$50,0)),""))</f>
        <v/>
      </c>
      <c r="F14" s="25" t="n">
        <v>200</v>
      </c>
      <c r="G14" s="12">
        <f>IF(C14="","",IFERROR(INDEX('Préstamos'!$I$11:$I$50,MATCH(C14,'Préstamos'!$M$11:$M$50,0)),""))</f>
        <v/>
      </c>
      <c r="H14" s="16">
        <f>IF(C14="","",IF(ISNA(MATCH(C14,'Préstamos'!$M$11:$M$50,0)),"Nº no existe",IF(F14="","Falta el importe",IF(G14&lt;-0.005,"Excede el préstamo","OK"))))</f>
        <v/>
      </c>
      <c r="I14" s="23" t="inlineStr">
        <is>
          <t>Primer pago</t>
        </is>
      </c>
    </row>
    <row r="15">
      <c r="B15" s="21" t="n">
        <v>46285</v>
      </c>
      <c r="C15" s="22" t="n">
        <v>4</v>
      </c>
      <c r="D15" s="32">
        <f>IF(C15="","",IFERROR(INDEX('Préstamos'!$B$11:$B$50,MATCH(C15,'Préstamos'!$M$11:$M$50,0)),"¿Nº?"))</f>
        <v/>
      </c>
      <c r="E15" s="33">
        <f>IF(C15="","",IFERROR(INDEX('Préstamos'!$C$11:$C$50,MATCH(C15,'Préstamos'!$M$11:$M$50,0)),""))</f>
        <v/>
      </c>
      <c r="F15" s="25" t="n">
        <v>200</v>
      </c>
      <c r="G15" s="12">
        <f>IF(C15="","",IFERROR(INDEX('Préstamos'!$I$11:$I$50,MATCH(C15,'Préstamos'!$M$11:$M$50,0)),""))</f>
        <v/>
      </c>
      <c r="H15" s="16">
        <f>IF(C15="","",IF(ISNA(MATCH(C15,'Préstamos'!$M$11:$M$50,0)),"Nº no existe",IF(F15="","Falta el importe",IF(G15&lt;-0.005,"Excede el préstamo","OK"))))</f>
        <v/>
      </c>
      <c r="I15" s="23" t="inlineStr">
        <is>
          <t>Segundo pago</t>
        </is>
      </c>
    </row>
    <row r="16">
      <c r="B16" s="21" t="n">
        <v>46264</v>
      </c>
      <c r="C16" s="22" t="n">
        <v>6</v>
      </c>
      <c r="D16" s="32">
        <f>IF(C16="","",IFERROR(INDEX('Préstamos'!$B$11:$B$50,MATCH(C16,'Préstamos'!$M$11:$M$50,0)),"¿Nº?"))</f>
        <v/>
      </c>
      <c r="E16" s="33">
        <f>IF(C16="","",IFERROR(INDEX('Préstamos'!$C$11:$C$50,MATCH(C16,'Préstamos'!$M$11:$M$50,0)),""))</f>
        <v/>
      </c>
      <c r="F16" s="25" t="n">
        <v>200</v>
      </c>
      <c r="G16" s="12">
        <f>IF(C16="","",IFERROR(INDEX('Préstamos'!$I$11:$I$50,MATCH(C16,'Préstamos'!$M$11:$M$50,0)),""))</f>
        <v/>
      </c>
      <c r="H16" s="16">
        <f>IF(C16="","",IF(ISNA(MATCH(C16,'Préstamos'!$M$11:$M$50,0)),"Nº no existe",IF(F16="","Falta el importe",IF(G16&lt;-0.005,"Excede el préstamo","OK"))))</f>
        <v/>
      </c>
      <c r="I16" s="23" t="inlineStr">
        <is>
          <t>Bizum</t>
        </is>
      </c>
    </row>
    <row r="17">
      <c r="B17" s="21" t="n">
        <v>46280</v>
      </c>
      <c r="C17" s="22" t="n">
        <v>9</v>
      </c>
      <c r="D17" s="32">
        <f>IF(C17="","",IFERROR(INDEX('Préstamos'!$B$11:$B$50,MATCH(C17,'Préstamos'!$M$11:$M$50,0)),"¿Nº?"))</f>
        <v/>
      </c>
      <c r="E17" s="33">
        <f>IF(C17="","",IFERROR(INDEX('Préstamos'!$C$11:$C$50,MATCH(C17,'Préstamos'!$M$11:$M$50,0)),""))</f>
        <v/>
      </c>
      <c r="F17" s="25" t="n">
        <v>350</v>
      </c>
      <c r="G17" s="12">
        <f>IF(C17="","",IFERROR(INDEX('Préstamos'!$I$11:$I$50,MATCH(C17,'Préstamos'!$M$11:$M$50,0)),""))</f>
        <v/>
      </c>
      <c r="H17" s="16">
        <f>IF(C17="","",IF(ISNA(MATCH(C17,'Préstamos'!$M$11:$M$50,0)),"Nº no existe",IF(F17="","Falta el importe",IF(G17&lt;-0.005,"Excede el préstamo","OK"))))</f>
        <v/>
      </c>
      <c r="I17" s="23" t="inlineStr">
        <is>
          <t>Saldado en efectivo</t>
        </is>
      </c>
    </row>
    <row r="18">
      <c r="B18" s="21" t="n">
        <v>46293</v>
      </c>
      <c r="C18" s="22" t="n">
        <v>11</v>
      </c>
      <c r="D18" s="32">
        <f>IF(C18="","",IFERROR(INDEX('Préstamos'!$B$11:$B$50,MATCH(C18,'Préstamos'!$M$11:$M$50,0)),"¿Nº?"))</f>
        <v/>
      </c>
      <c r="E18" s="33">
        <f>IF(C18="","",IFERROR(INDEX('Préstamos'!$C$11:$C$50,MATCH(C18,'Préstamos'!$M$11:$M$50,0)),""))</f>
        <v/>
      </c>
      <c r="F18" s="25" t="n">
        <v>100</v>
      </c>
      <c r="G18" s="12">
        <f>IF(C18="","",IFERROR(INDEX('Préstamos'!$I$11:$I$50,MATCH(C18,'Préstamos'!$M$11:$M$50,0)),""))</f>
        <v/>
      </c>
      <c r="H18" s="16">
        <f>IF(C18="","",IF(ISNA(MATCH(C18,'Préstamos'!$M$11:$M$50,0)),"Nº no existe",IF(F18="","Falta el importe",IF(G18&lt;-0.005,"Excede el préstamo","OK"))))</f>
        <v/>
      </c>
      <c r="I18" s="23" t="inlineStr">
        <is>
          <t>Adelanto</t>
        </is>
      </c>
    </row>
    <row r="19">
      <c r="B19" s="21" t="n"/>
      <c r="C19" s="22" t="n"/>
      <c r="D19" s="32">
        <f>IF(C19="","",IFERROR(INDEX('Préstamos'!$B$11:$B$50,MATCH(C19,'Préstamos'!$M$11:$M$50,0)),"¿Nº?"))</f>
        <v/>
      </c>
      <c r="E19" s="33">
        <f>IF(C19="","",IFERROR(INDEX('Préstamos'!$C$11:$C$50,MATCH(C19,'Préstamos'!$M$11:$M$50,0)),""))</f>
        <v/>
      </c>
      <c r="F19" s="25" t="n"/>
      <c r="G19" s="12">
        <f>IF(C19="","",IFERROR(INDEX('Préstamos'!$I$11:$I$50,MATCH(C19,'Préstamos'!$M$11:$M$50,0)),""))</f>
        <v/>
      </c>
      <c r="H19" s="16">
        <f>IF(C19="","",IF(ISNA(MATCH(C19,'Préstamos'!$M$11:$M$50,0)),"Nº no existe",IF(F19="","Falta el importe",IF(G19&lt;-0.005,"Excede el préstamo","OK"))))</f>
        <v/>
      </c>
      <c r="I19" s="23" t="n"/>
    </row>
    <row r="20">
      <c r="B20" s="21" t="n"/>
      <c r="C20" s="22" t="n"/>
      <c r="D20" s="32">
        <f>IF(C20="","",IFERROR(INDEX('Préstamos'!$B$11:$B$50,MATCH(C20,'Préstamos'!$M$11:$M$50,0)),"¿Nº?"))</f>
        <v/>
      </c>
      <c r="E20" s="33">
        <f>IF(C20="","",IFERROR(INDEX('Préstamos'!$C$11:$C$50,MATCH(C20,'Préstamos'!$M$11:$M$50,0)),""))</f>
        <v/>
      </c>
      <c r="F20" s="25" t="n"/>
      <c r="G20" s="12">
        <f>IF(C20="","",IFERROR(INDEX('Préstamos'!$I$11:$I$50,MATCH(C20,'Préstamos'!$M$11:$M$50,0)),""))</f>
        <v/>
      </c>
      <c r="H20" s="16">
        <f>IF(C20="","",IF(ISNA(MATCH(C20,'Préstamos'!$M$11:$M$50,0)),"Nº no existe",IF(F20="","Falta el importe",IF(G20&lt;-0.005,"Excede el préstamo","OK"))))</f>
        <v/>
      </c>
      <c r="I20" s="23" t="n"/>
    </row>
    <row r="21">
      <c r="B21" s="21" t="n"/>
      <c r="C21" s="22" t="n"/>
      <c r="D21" s="32">
        <f>IF(C21="","",IFERROR(INDEX('Préstamos'!$B$11:$B$50,MATCH(C21,'Préstamos'!$M$11:$M$50,0)),"¿Nº?"))</f>
        <v/>
      </c>
      <c r="E21" s="33">
        <f>IF(C21="","",IFERROR(INDEX('Préstamos'!$C$11:$C$50,MATCH(C21,'Préstamos'!$M$11:$M$50,0)),""))</f>
        <v/>
      </c>
      <c r="F21" s="25" t="n"/>
      <c r="G21" s="12">
        <f>IF(C21="","",IFERROR(INDEX('Préstamos'!$I$11:$I$50,MATCH(C21,'Préstamos'!$M$11:$M$50,0)),""))</f>
        <v/>
      </c>
      <c r="H21" s="16">
        <f>IF(C21="","",IF(ISNA(MATCH(C21,'Préstamos'!$M$11:$M$50,0)),"Nº no existe",IF(F21="","Falta el importe",IF(G21&lt;-0.005,"Excede el préstamo","OK"))))</f>
        <v/>
      </c>
      <c r="I21" s="23" t="n"/>
    </row>
    <row r="22">
      <c r="B22" s="21" t="n"/>
      <c r="C22" s="22" t="n"/>
      <c r="D22" s="32">
        <f>IF(C22="","",IFERROR(INDEX('Préstamos'!$B$11:$B$50,MATCH(C22,'Préstamos'!$M$11:$M$50,0)),"¿Nº?"))</f>
        <v/>
      </c>
      <c r="E22" s="33">
        <f>IF(C22="","",IFERROR(INDEX('Préstamos'!$C$11:$C$50,MATCH(C22,'Préstamos'!$M$11:$M$50,0)),""))</f>
        <v/>
      </c>
      <c r="F22" s="25" t="n"/>
      <c r="G22" s="12">
        <f>IF(C22="","",IFERROR(INDEX('Préstamos'!$I$11:$I$50,MATCH(C22,'Préstamos'!$M$11:$M$50,0)),""))</f>
        <v/>
      </c>
      <c r="H22" s="16">
        <f>IF(C22="","",IF(ISNA(MATCH(C22,'Préstamos'!$M$11:$M$50,0)),"Nº no existe",IF(F22="","Falta el importe",IF(G22&lt;-0.005,"Excede el préstamo","OK"))))</f>
        <v/>
      </c>
      <c r="I22" s="23" t="n"/>
    </row>
    <row r="23">
      <c r="B23" s="21" t="n"/>
      <c r="C23" s="22" t="n"/>
      <c r="D23" s="32">
        <f>IF(C23="","",IFERROR(INDEX('Préstamos'!$B$11:$B$50,MATCH(C23,'Préstamos'!$M$11:$M$50,0)),"¿Nº?"))</f>
        <v/>
      </c>
      <c r="E23" s="33">
        <f>IF(C23="","",IFERROR(INDEX('Préstamos'!$C$11:$C$50,MATCH(C23,'Préstamos'!$M$11:$M$50,0)),""))</f>
        <v/>
      </c>
      <c r="F23" s="25" t="n"/>
      <c r="G23" s="12">
        <f>IF(C23="","",IFERROR(INDEX('Préstamos'!$I$11:$I$50,MATCH(C23,'Préstamos'!$M$11:$M$50,0)),""))</f>
        <v/>
      </c>
      <c r="H23" s="16">
        <f>IF(C23="","",IF(ISNA(MATCH(C23,'Préstamos'!$M$11:$M$50,0)),"Nº no existe",IF(F23="","Falta el importe",IF(G23&lt;-0.005,"Excede el préstamo","OK"))))</f>
        <v/>
      </c>
      <c r="I23" s="23" t="n"/>
    </row>
    <row r="24">
      <c r="B24" s="21" t="n"/>
      <c r="C24" s="22" t="n"/>
      <c r="D24" s="32">
        <f>IF(C24="","",IFERROR(INDEX('Préstamos'!$B$11:$B$50,MATCH(C24,'Préstamos'!$M$11:$M$50,0)),"¿Nº?"))</f>
        <v/>
      </c>
      <c r="E24" s="33">
        <f>IF(C24="","",IFERROR(INDEX('Préstamos'!$C$11:$C$50,MATCH(C24,'Préstamos'!$M$11:$M$50,0)),""))</f>
        <v/>
      </c>
      <c r="F24" s="25" t="n"/>
      <c r="G24" s="12">
        <f>IF(C24="","",IFERROR(INDEX('Préstamos'!$I$11:$I$50,MATCH(C24,'Préstamos'!$M$11:$M$50,0)),""))</f>
        <v/>
      </c>
      <c r="H24" s="16">
        <f>IF(C24="","",IF(ISNA(MATCH(C24,'Préstamos'!$M$11:$M$50,0)),"Nº no existe",IF(F24="","Falta el importe",IF(G24&lt;-0.005,"Excede el préstamo","OK"))))</f>
        <v/>
      </c>
      <c r="I24" s="23" t="n"/>
    </row>
    <row r="25">
      <c r="B25" s="21" t="n"/>
      <c r="C25" s="22" t="n"/>
      <c r="D25" s="32">
        <f>IF(C25="","",IFERROR(INDEX('Préstamos'!$B$11:$B$50,MATCH(C25,'Préstamos'!$M$11:$M$50,0)),"¿Nº?"))</f>
        <v/>
      </c>
      <c r="E25" s="33">
        <f>IF(C25="","",IFERROR(INDEX('Préstamos'!$C$11:$C$50,MATCH(C25,'Préstamos'!$M$11:$M$50,0)),""))</f>
        <v/>
      </c>
      <c r="F25" s="25" t="n"/>
      <c r="G25" s="12">
        <f>IF(C25="","",IFERROR(INDEX('Préstamos'!$I$11:$I$50,MATCH(C25,'Préstamos'!$M$11:$M$50,0)),""))</f>
        <v/>
      </c>
      <c r="H25" s="16">
        <f>IF(C25="","",IF(ISNA(MATCH(C25,'Préstamos'!$M$11:$M$50,0)),"Nº no existe",IF(F25="","Falta el importe",IF(G25&lt;-0.005,"Excede el préstamo","OK"))))</f>
        <v/>
      </c>
      <c r="I25" s="23" t="n"/>
    </row>
    <row r="26">
      <c r="B26" s="21" t="n"/>
      <c r="C26" s="22" t="n"/>
      <c r="D26" s="32">
        <f>IF(C26="","",IFERROR(INDEX('Préstamos'!$B$11:$B$50,MATCH(C26,'Préstamos'!$M$11:$M$50,0)),"¿Nº?"))</f>
        <v/>
      </c>
      <c r="E26" s="33">
        <f>IF(C26="","",IFERROR(INDEX('Préstamos'!$C$11:$C$50,MATCH(C26,'Préstamos'!$M$11:$M$50,0)),""))</f>
        <v/>
      </c>
      <c r="F26" s="25" t="n"/>
      <c r="G26" s="12">
        <f>IF(C26="","",IFERROR(INDEX('Préstamos'!$I$11:$I$50,MATCH(C26,'Préstamos'!$M$11:$M$50,0)),""))</f>
        <v/>
      </c>
      <c r="H26" s="16">
        <f>IF(C26="","",IF(ISNA(MATCH(C26,'Préstamos'!$M$11:$M$50,0)),"Nº no existe",IF(F26="","Falta el importe",IF(G26&lt;-0.005,"Excede el préstamo","OK"))))</f>
        <v/>
      </c>
      <c r="I26" s="23" t="n"/>
    </row>
    <row r="27">
      <c r="B27" s="21" t="n"/>
      <c r="C27" s="22" t="n"/>
      <c r="D27" s="32">
        <f>IF(C27="","",IFERROR(INDEX('Préstamos'!$B$11:$B$50,MATCH(C27,'Préstamos'!$M$11:$M$50,0)),"¿Nº?"))</f>
        <v/>
      </c>
      <c r="E27" s="33">
        <f>IF(C27="","",IFERROR(INDEX('Préstamos'!$C$11:$C$50,MATCH(C27,'Préstamos'!$M$11:$M$50,0)),""))</f>
        <v/>
      </c>
      <c r="F27" s="25" t="n"/>
      <c r="G27" s="12">
        <f>IF(C27="","",IFERROR(INDEX('Préstamos'!$I$11:$I$50,MATCH(C27,'Préstamos'!$M$11:$M$50,0)),""))</f>
        <v/>
      </c>
      <c r="H27" s="16">
        <f>IF(C27="","",IF(ISNA(MATCH(C27,'Préstamos'!$M$11:$M$50,0)),"Nº no existe",IF(F27="","Falta el importe",IF(G27&lt;-0.005,"Excede el préstamo","OK"))))</f>
        <v/>
      </c>
      <c r="I27" s="23" t="n"/>
    </row>
    <row r="28">
      <c r="B28" s="21" t="n"/>
      <c r="C28" s="22" t="n"/>
      <c r="D28" s="32">
        <f>IF(C28="","",IFERROR(INDEX('Préstamos'!$B$11:$B$50,MATCH(C28,'Préstamos'!$M$11:$M$50,0)),"¿Nº?"))</f>
        <v/>
      </c>
      <c r="E28" s="33">
        <f>IF(C28="","",IFERROR(INDEX('Préstamos'!$C$11:$C$50,MATCH(C28,'Préstamos'!$M$11:$M$50,0)),""))</f>
        <v/>
      </c>
      <c r="F28" s="25" t="n"/>
      <c r="G28" s="12">
        <f>IF(C28="","",IFERROR(INDEX('Préstamos'!$I$11:$I$50,MATCH(C28,'Préstamos'!$M$11:$M$50,0)),""))</f>
        <v/>
      </c>
      <c r="H28" s="16">
        <f>IF(C28="","",IF(ISNA(MATCH(C28,'Préstamos'!$M$11:$M$50,0)),"Nº no existe",IF(F28="","Falta el importe",IF(G28&lt;-0.005,"Excede el préstamo","OK"))))</f>
        <v/>
      </c>
      <c r="I28" s="23" t="n"/>
    </row>
    <row r="29">
      <c r="B29" s="21" t="n"/>
      <c r="C29" s="22" t="n"/>
      <c r="D29" s="32">
        <f>IF(C29="","",IFERROR(INDEX('Préstamos'!$B$11:$B$50,MATCH(C29,'Préstamos'!$M$11:$M$50,0)),"¿Nº?"))</f>
        <v/>
      </c>
      <c r="E29" s="33">
        <f>IF(C29="","",IFERROR(INDEX('Préstamos'!$C$11:$C$50,MATCH(C29,'Préstamos'!$M$11:$M$50,0)),""))</f>
        <v/>
      </c>
      <c r="F29" s="25" t="n"/>
      <c r="G29" s="12">
        <f>IF(C29="","",IFERROR(INDEX('Préstamos'!$I$11:$I$50,MATCH(C29,'Préstamos'!$M$11:$M$50,0)),""))</f>
        <v/>
      </c>
      <c r="H29" s="16">
        <f>IF(C29="","",IF(ISNA(MATCH(C29,'Préstamos'!$M$11:$M$50,0)),"Nº no existe",IF(F29="","Falta el importe",IF(G29&lt;-0.005,"Excede el préstamo","OK"))))</f>
        <v/>
      </c>
      <c r="I29" s="23" t="n"/>
    </row>
    <row r="30">
      <c r="B30" s="21" t="n"/>
      <c r="C30" s="22" t="n"/>
      <c r="D30" s="32">
        <f>IF(C30="","",IFERROR(INDEX('Préstamos'!$B$11:$B$50,MATCH(C30,'Préstamos'!$M$11:$M$50,0)),"¿Nº?"))</f>
        <v/>
      </c>
      <c r="E30" s="33">
        <f>IF(C30="","",IFERROR(INDEX('Préstamos'!$C$11:$C$50,MATCH(C30,'Préstamos'!$M$11:$M$50,0)),""))</f>
        <v/>
      </c>
      <c r="F30" s="25" t="n"/>
      <c r="G30" s="12">
        <f>IF(C30="","",IFERROR(INDEX('Préstamos'!$I$11:$I$50,MATCH(C30,'Préstamos'!$M$11:$M$50,0)),""))</f>
        <v/>
      </c>
      <c r="H30" s="16">
        <f>IF(C30="","",IF(ISNA(MATCH(C30,'Préstamos'!$M$11:$M$50,0)),"Nº no existe",IF(F30="","Falta el importe",IF(G30&lt;-0.005,"Excede el préstamo","OK"))))</f>
        <v/>
      </c>
      <c r="I30" s="23" t="n"/>
    </row>
    <row r="31">
      <c r="B31" s="21" t="n"/>
      <c r="C31" s="22" t="n"/>
      <c r="D31" s="32">
        <f>IF(C31="","",IFERROR(INDEX('Préstamos'!$B$11:$B$50,MATCH(C31,'Préstamos'!$M$11:$M$50,0)),"¿Nº?"))</f>
        <v/>
      </c>
      <c r="E31" s="33">
        <f>IF(C31="","",IFERROR(INDEX('Préstamos'!$C$11:$C$50,MATCH(C31,'Préstamos'!$M$11:$M$50,0)),""))</f>
        <v/>
      </c>
      <c r="F31" s="25" t="n"/>
      <c r="G31" s="12">
        <f>IF(C31="","",IFERROR(INDEX('Préstamos'!$I$11:$I$50,MATCH(C31,'Préstamos'!$M$11:$M$50,0)),""))</f>
        <v/>
      </c>
      <c r="H31" s="16">
        <f>IF(C31="","",IF(ISNA(MATCH(C31,'Préstamos'!$M$11:$M$50,0)),"Nº no existe",IF(F31="","Falta el importe",IF(G31&lt;-0.005,"Excede el préstamo","OK"))))</f>
        <v/>
      </c>
      <c r="I31" s="23" t="n"/>
    </row>
    <row r="32">
      <c r="B32" s="21" t="n"/>
      <c r="C32" s="22" t="n"/>
      <c r="D32" s="32">
        <f>IF(C32="","",IFERROR(INDEX('Préstamos'!$B$11:$B$50,MATCH(C32,'Préstamos'!$M$11:$M$50,0)),"¿Nº?"))</f>
        <v/>
      </c>
      <c r="E32" s="33">
        <f>IF(C32="","",IFERROR(INDEX('Préstamos'!$C$11:$C$50,MATCH(C32,'Préstamos'!$M$11:$M$50,0)),""))</f>
        <v/>
      </c>
      <c r="F32" s="25" t="n"/>
      <c r="G32" s="12">
        <f>IF(C32="","",IFERROR(INDEX('Préstamos'!$I$11:$I$50,MATCH(C32,'Préstamos'!$M$11:$M$50,0)),""))</f>
        <v/>
      </c>
      <c r="H32" s="16">
        <f>IF(C32="","",IF(ISNA(MATCH(C32,'Préstamos'!$M$11:$M$50,0)),"Nº no existe",IF(F32="","Falta el importe",IF(G32&lt;-0.005,"Excede el préstamo","OK"))))</f>
        <v/>
      </c>
      <c r="I32" s="23" t="n"/>
    </row>
    <row r="33">
      <c r="B33" s="21" t="n"/>
      <c r="C33" s="22" t="n"/>
      <c r="D33" s="32">
        <f>IF(C33="","",IFERROR(INDEX('Préstamos'!$B$11:$B$50,MATCH(C33,'Préstamos'!$M$11:$M$50,0)),"¿Nº?"))</f>
        <v/>
      </c>
      <c r="E33" s="33">
        <f>IF(C33="","",IFERROR(INDEX('Préstamos'!$C$11:$C$50,MATCH(C33,'Préstamos'!$M$11:$M$50,0)),""))</f>
        <v/>
      </c>
      <c r="F33" s="25" t="n"/>
      <c r="G33" s="12">
        <f>IF(C33="","",IFERROR(INDEX('Préstamos'!$I$11:$I$50,MATCH(C33,'Préstamos'!$M$11:$M$50,0)),""))</f>
        <v/>
      </c>
      <c r="H33" s="16">
        <f>IF(C33="","",IF(ISNA(MATCH(C33,'Préstamos'!$M$11:$M$50,0)),"Nº no existe",IF(F33="","Falta el importe",IF(G33&lt;-0.005,"Excede el préstamo","OK"))))</f>
        <v/>
      </c>
      <c r="I33" s="23" t="n"/>
    </row>
    <row r="34">
      <c r="B34" s="21" t="n"/>
      <c r="C34" s="22" t="n"/>
      <c r="D34" s="32">
        <f>IF(C34="","",IFERROR(INDEX('Préstamos'!$B$11:$B$50,MATCH(C34,'Préstamos'!$M$11:$M$50,0)),"¿Nº?"))</f>
        <v/>
      </c>
      <c r="E34" s="33">
        <f>IF(C34="","",IFERROR(INDEX('Préstamos'!$C$11:$C$50,MATCH(C34,'Préstamos'!$M$11:$M$50,0)),""))</f>
        <v/>
      </c>
      <c r="F34" s="25" t="n"/>
      <c r="G34" s="12">
        <f>IF(C34="","",IFERROR(INDEX('Préstamos'!$I$11:$I$50,MATCH(C34,'Préstamos'!$M$11:$M$50,0)),""))</f>
        <v/>
      </c>
      <c r="H34" s="16">
        <f>IF(C34="","",IF(ISNA(MATCH(C34,'Préstamos'!$M$11:$M$50,0)),"Nº no existe",IF(F34="","Falta el importe",IF(G34&lt;-0.005,"Excede el préstamo","OK"))))</f>
        <v/>
      </c>
      <c r="I34" s="23" t="n"/>
    </row>
    <row r="35">
      <c r="B35" s="21" t="n"/>
      <c r="C35" s="22" t="n"/>
      <c r="D35" s="32">
        <f>IF(C35="","",IFERROR(INDEX('Préstamos'!$B$11:$B$50,MATCH(C35,'Préstamos'!$M$11:$M$50,0)),"¿Nº?"))</f>
        <v/>
      </c>
      <c r="E35" s="33">
        <f>IF(C35="","",IFERROR(INDEX('Préstamos'!$C$11:$C$50,MATCH(C35,'Préstamos'!$M$11:$M$50,0)),""))</f>
        <v/>
      </c>
      <c r="F35" s="25" t="n"/>
      <c r="G35" s="12">
        <f>IF(C35="","",IFERROR(INDEX('Préstamos'!$I$11:$I$50,MATCH(C35,'Préstamos'!$M$11:$M$50,0)),""))</f>
        <v/>
      </c>
      <c r="H35" s="16">
        <f>IF(C35="","",IF(ISNA(MATCH(C35,'Préstamos'!$M$11:$M$50,0)),"Nº no existe",IF(F35="","Falta el importe",IF(G35&lt;-0.005,"Excede el préstamo","OK"))))</f>
        <v/>
      </c>
      <c r="I35" s="23" t="n"/>
    </row>
    <row r="36">
      <c r="B36" s="21" t="n"/>
      <c r="C36" s="22" t="n"/>
      <c r="D36" s="32">
        <f>IF(C36="","",IFERROR(INDEX('Préstamos'!$B$11:$B$50,MATCH(C36,'Préstamos'!$M$11:$M$50,0)),"¿Nº?"))</f>
        <v/>
      </c>
      <c r="E36" s="33">
        <f>IF(C36="","",IFERROR(INDEX('Préstamos'!$C$11:$C$50,MATCH(C36,'Préstamos'!$M$11:$M$50,0)),""))</f>
        <v/>
      </c>
      <c r="F36" s="25" t="n"/>
      <c r="G36" s="12">
        <f>IF(C36="","",IFERROR(INDEX('Préstamos'!$I$11:$I$50,MATCH(C36,'Préstamos'!$M$11:$M$50,0)),""))</f>
        <v/>
      </c>
      <c r="H36" s="16">
        <f>IF(C36="","",IF(ISNA(MATCH(C36,'Préstamos'!$M$11:$M$50,0)),"Nº no existe",IF(F36="","Falta el importe",IF(G36&lt;-0.005,"Excede el préstamo","OK"))))</f>
        <v/>
      </c>
      <c r="I36" s="23" t="n"/>
    </row>
    <row r="37">
      <c r="B37" s="21" t="n"/>
      <c r="C37" s="22" t="n"/>
      <c r="D37" s="32">
        <f>IF(C37="","",IFERROR(INDEX('Préstamos'!$B$11:$B$50,MATCH(C37,'Préstamos'!$M$11:$M$50,0)),"¿Nº?"))</f>
        <v/>
      </c>
      <c r="E37" s="33">
        <f>IF(C37="","",IFERROR(INDEX('Préstamos'!$C$11:$C$50,MATCH(C37,'Préstamos'!$M$11:$M$50,0)),""))</f>
        <v/>
      </c>
      <c r="F37" s="25" t="n"/>
      <c r="G37" s="12">
        <f>IF(C37="","",IFERROR(INDEX('Préstamos'!$I$11:$I$50,MATCH(C37,'Préstamos'!$M$11:$M$50,0)),""))</f>
        <v/>
      </c>
      <c r="H37" s="16">
        <f>IF(C37="","",IF(ISNA(MATCH(C37,'Préstamos'!$M$11:$M$50,0)),"Nº no existe",IF(F37="","Falta el importe",IF(G37&lt;-0.005,"Excede el préstamo","OK"))))</f>
        <v/>
      </c>
      <c r="I37" s="23" t="n"/>
    </row>
    <row r="38">
      <c r="B38" s="21" t="n"/>
      <c r="C38" s="22" t="n"/>
      <c r="D38" s="32">
        <f>IF(C38="","",IFERROR(INDEX('Préstamos'!$B$11:$B$50,MATCH(C38,'Préstamos'!$M$11:$M$50,0)),"¿Nº?"))</f>
        <v/>
      </c>
      <c r="E38" s="33">
        <f>IF(C38="","",IFERROR(INDEX('Préstamos'!$C$11:$C$50,MATCH(C38,'Préstamos'!$M$11:$M$50,0)),""))</f>
        <v/>
      </c>
      <c r="F38" s="25" t="n"/>
      <c r="G38" s="12">
        <f>IF(C38="","",IFERROR(INDEX('Préstamos'!$I$11:$I$50,MATCH(C38,'Préstamos'!$M$11:$M$50,0)),""))</f>
        <v/>
      </c>
      <c r="H38" s="16">
        <f>IF(C38="","",IF(ISNA(MATCH(C38,'Préstamos'!$M$11:$M$50,0)),"Nº no existe",IF(F38="","Falta el importe",IF(G38&lt;-0.005,"Excede el préstamo","OK"))))</f>
        <v/>
      </c>
      <c r="I38" s="23" t="n"/>
    </row>
    <row r="39">
      <c r="B39" s="21" t="n"/>
      <c r="C39" s="22" t="n"/>
      <c r="D39" s="32">
        <f>IF(C39="","",IFERROR(INDEX('Préstamos'!$B$11:$B$50,MATCH(C39,'Préstamos'!$M$11:$M$50,0)),"¿Nº?"))</f>
        <v/>
      </c>
      <c r="E39" s="33">
        <f>IF(C39="","",IFERROR(INDEX('Préstamos'!$C$11:$C$50,MATCH(C39,'Préstamos'!$M$11:$M$50,0)),""))</f>
        <v/>
      </c>
      <c r="F39" s="25" t="n"/>
      <c r="G39" s="12">
        <f>IF(C39="","",IFERROR(INDEX('Préstamos'!$I$11:$I$50,MATCH(C39,'Préstamos'!$M$11:$M$50,0)),""))</f>
        <v/>
      </c>
      <c r="H39" s="16">
        <f>IF(C39="","",IF(ISNA(MATCH(C39,'Préstamos'!$M$11:$M$50,0)),"Nº no existe",IF(F39="","Falta el importe",IF(G39&lt;-0.005,"Excede el préstamo","OK"))))</f>
        <v/>
      </c>
      <c r="I39" s="23" t="n"/>
    </row>
    <row r="40">
      <c r="B40" s="21" t="n"/>
      <c r="C40" s="22" t="n"/>
      <c r="D40" s="32">
        <f>IF(C40="","",IFERROR(INDEX('Préstamos'!$B$11:$B$50,MATCH(C40,'Préstamos'!$M$11:$M$50,0)),"¿Nº?"))</f>
        <v/>
      </c>
      <c r="E40" s="33">
        <f>IF(C40="","",IFERROR(INDEX('Préstamos'!$C$11:$C$50,MATCH(C40,'Préstamos'!$M$11:$M$50,0)),""))</f>
        <v/>
      </c>
      <c r="F40" s="25" t="n"/>
      <c r="G40" s="12">
        <f>IF(C40="","",IFERROR(INDEX('Préstamos'!$I$11:$I$50,MATCH(C40,'Préstamos'!$M$11:$M$50,0)),""))</f>
        <v/>
      </c>
      <c r="H40" s="16">
        <f>IF(C40="","",IF(ISNA(MATCH(C40,'Préstamos'!$M$11:$M$50,0)),"Nº no existe",IF(F40="","Falta el importe",IF(G40&lt;-0.005,"Excede el préstamo","OK"))))</f>
        <v/>
      </c>
      <c r="I40" s="23" t="n"/>
    </row>
    <row r="41">
      <c r="B41" s="21" t="n"/>
      <c r="C41" s="22" t="n"/>
      <c r="D41" s="32">
        <f>IF(C41="","",IFERROR(INDEX('Préstamos'!$B$11:$B$50,MATCH(C41,'Préstamos'!$M$11:$M$50,0)),"¿Nº?"))</f>
        <v/>
      </c>
      <c r="E41" s="33">
        <f>IF(C41="","",IFERROR(INDEX('Préstamos'!$C$11:$C$50,MATCH(C41,'Préstamos'!$M$11:$M$50,0)),""))</f>
        <v/>
      </c>
      <c r="F41" s="25" t="n"/>
      <c r="G41" s="12">
        <f>IF(C41="","",IFERROR(INDEX('Préstamos'!$I$11:$I$50,MATCH(C41,'Préstamos'!$M$11:$M$50,0)),""))</f>
        <v/>
      </c>
      <c r="H41" s="16">
        <f>IF(C41="","",IF(ISNA(MATCH(C41,'Préstamos'!$M$11:$M$50,0)),"Nº no existe",IF(F41="","Falta el importe",IF(G41&lt;-0.005,"Excede el préstamo","OK"))))</f>
        <v/>
      </c>
      <c r="I41" s="23" t="n"/>
    </row>
    <row r="42">
      <c r="B42" s="21" t="n"/>
      <c r="C42" s="22" t="n"/>
      <c r="D42" s="32">
        <f>IF(C42="","",IFERROR(INDEX('Préstamos'!$B$11:$B$50,MATCH(C42,'Préstamos'!$M$11:$M$50,0)),"¿Nº?"))</f>
        <v/>
      </c>
      <c r="E42" s="33">
        <f>IF(C42="","",IFERROR(INDEX('Préstamos'!$C$11:$C$50,MATCH(C42,'Préstamos'!$M$11:$M$50,0)),""))</f>
        <v/>
      </c>
      <c r="F42" s="25" t="n"/>
      <c r="G42" s="12">
        <f>IF(C42="","",IFERROR(INDEX('Préstamos'!$I$11:$I$50,MATCH(C42,'Préstamos'!$M$11:$M$50,0)),""))</f>
        <v/>
      </c>
      <c r="H42" s="16">
        <f>IF(C42="","",IF(ISNA(MATCH(C42,'Préstamos'!$M$11:$M$50,0)),"Nº no existe",IF(F42="","Falta el importe",IF(G42&lt;-0.005,"Excede el préstamo","OK"))))</f>
        <v/>
      </c>
      <c r="I42" s="23" t="n"/>
    </row>
    <row r="43">
      <c r="B43" s="21" t="n"/>
      <c r="C43" s="22" t="n"/>
      <c r="D43" s="32">
        <f>IF(C43="","",IFERROR(INDEX('Préstamos'!$B$11:$B$50,MATCH(C43,'Préstamos'!$M$11:$M$50,0)),"¿Nº?"))</f>
        <v/>
      </c>
      <c r="E43" s="33">
        <f>IF(C43="","",IFERROR(INDEX('Préstamos'!$C$11:$C$50,MATCH(C43,'Préstamos'!$M$11:$M$50,0)),""))</f>
        <v/>
      </c>
      <c r="F43" s="25" t="n"/>
      <c r="G43" s="12">
        <f>IF(C43="","",IFERROR(INDEX('Préstamos'!$I$11:$I$50,MATCH(C43,'Préstamos'!$M$11:$M$50,0)),""))</f>
        <v/>
      </c>
      <c r="H43" s="16">
        <f>IF(C43="","",IF(ISNA(MATCH(C43,'Préstamos'!$M$11:$M$50,0)),"Nº no existe",IF(F43="","Falta el importe",IF(G43&lt;-0.005,"Excede el préstamo","OK"))))</f>
        <v/>
      </c>
      <c r="I43" s="23" t="n"/>
    </row>
    <row r="44">
      <c r="B44" s="21" t="n"/>
      <c r="C44" s="22" t="n"/>
      <c r="D44" s="32">
        <f>IF(C44="","",IFERROR(INDEX('Préstamos'!$B$11:$B$50,MATCH(C44,'Préstamos'!$M$11:$M$50,0)),"¿Nº?"))</f>
        <v/>
      </c>
      <c r="E44" s="33">
        <f>IF(C44="","",IFERROR(INDEX('Préstamos'!$C$11:$C$50,MATCH(C44,'Préstamos'!$M$11:$M$50,0)),""))</f>
        <v/>
      </c>
      <c r="F44" s="25" t="n"/>
      <c r="G44" s="12">
        <f>IF(C44="","",IFERROR(INDEX('Préstamos'!$I$11:$I$50,MATCH(C44,'Préstamos'!$M$11:$M$50,0)),""))</f>
        <v/>
      </c>
      <c r="H44" s="16">
        <f>IF(C44="","",IF(ISNA(MATCH(C44,'Préstamos'!$M$11:$M$50,0)),"Nº no existe",IF(F44="","Falta el importe",IF(G44&lt;-0.005,"Excede el préstamo","OK"))))</f>
        <v/>
      </c>
      <c r="I44" s="23" t="n"/>
    </row>
    <row r="45">
      <c r="B45" s="21" t="n"/>
      <c r="C45" s="22" t="n"/>
      <c r="D45" s="32">
        <f>IF(C45="","",IFERROR(INDEX('Préstamos'!$B$11:$B$50,MATCH(C45,'Préstamos'!$M$11:$M$50,0)),"¿Nº?"))</f>
        <v/>
      </c>
      <c r="E45" s="33">
        <f>IF(C45="","",IFERROR(INDEX('Préstamos'!$C$11:$C$50,MATCH(C45,'Préstamos'!$M$11:$M$50,0)),""))</f>
        <v/>
      </c>
      <c r="F45" s="25" t="n"/>
      <c r="G45" s="12">
        <f>IF(C45="","",IFERROR(INDEX('Préstamos'!$I$11:$I$50,MATCH(C45,'Préstamos'!$M$11:$M$50,0)),""))</f>
        <v/>
      </c>
      <c r="H45" s="16">
        <f>IF(C45="","",IF(ISNA(MATCH(C45,'Préstamos'!$M$11:$M$50,0)),"Nº no existe",IF(F45="","Falta el importe",IF(G45&lt;-0.005,"Excede el préstamo","OK"))))</f>
        <v/>
      </c>
      <c r="I45" s="23" t="n"/>
    </row>
    <row r="46">
      <c r="B46" s="21" t="n"/>
      <c r="C46" s="22" t="n"/>
      <c r="D46" s="32">
        <f>IF(C46="","",IFERROR(INDEX('Préstamos'!$B$11:$B$50,MATCH(C46,'Préstamos'!$M$11:$M$50,0)),"¿Nº?"))</f>
        <v/>
      </c>
      <c r="E46" s="33">
        <f>IF(C46="","",IFERROR(INDEX('Préstamos'!$C$11:$C$50,MATCH(C46,'Préstamos'!$M$11:$M$50,0)),""))</f>
        <v/>
      </c>
      <c r="F46" s="25" t="n"/>
      <c r="G46" s="12">
        <f>IF(C46="","",IFERROR(INDEX('Préstamos'!$I$11:$I$50,MATCH(C46,'Préstamos'!$M$11:$M$50,0)),""))</f>
        <v/>
      </c>
      <c r="H46" s="16">
        <f>IF(C46="","",IF(ISNA(MATCH(C46,'Préstamos'!$M$11:$M$50,0)),"Nº no existe",IF(F46="","Falta el importe",IF(G46&lt;-0.005,"Excede el préstamo","OK"))))</f>
        <v/>
      </c>
      <c r="I46" s="23" t="n"/>
    </row>
    <row r="47">
      <c r="B47" s="21" t="n"/>
      <c r="C47" s="22" t="n"/>
      <c r="D47" s="32">
        <f>IF(C47="","",IFERROR(INDEX('Préstamos'!$B$11:$B$50,MATCH(C47,'Préstamos'!$M$11:$M$50,0)),"¿Nº?"))</f>
        <v/>
      </c>
      <c r="E47" s="33">
        <f>IF(C47="","",IFERROR(INDEX('Préstamos'!$C$11:$C$50,MATCH(C47,'Préstamos'!$M$11:$M$50,0)),""))</f>
        <v/>
      </c>
      <c r="F47" s="25" t="n"/>
      <c r="G47" s="12">
        <f>IF(C47="","",IFERROR(INDEX('Préstamos'!$I$11:$I$50,MATCH(C47,'Préstamos'!$M$11:$M$50,0)),""))</f>
        <v/>
      </c>
      <c r="H47" s="16">
        <f>IF(C47="","",IF(ISNA(MATCH(C47,'Préstamos'!$M$11:$M$50,0)),"Nº no existe",IF(F47="","Falta el importe",IF(G47&lt;-0.005,"Excede el préstamo","OK"))))</f>
        <v/>
      </c>
      <c r="I47" s="23" t="n"/>
    </row>
    <row r="48">
      <c r="B48" s="21" t="n"/>
      <c r="C48" s="22" t="n"/>
      <c r="D48" s="32">
        <f>IF(C48="","",IFERROR(INDEX('Préstamos'!$B$11:$B$50,MATCH(C48,'Préstamos'!$M$11:$M$50,0)),"¿Nº?"))</f>
        <v/>
      </c>
      <c r="E48" s="33">
        <f>IF(C48="","",IFERROR(INDEX('Préstamos'!$C$11:$C$50,MATCH(C48,'Préstamos'!$M$11:$M$50,0)),""))</f>
        <v/>
      </c>
      <c r="F48" s="25" t="n"/>
      <c r="G48" s="12">
        <f>IF(C48="","",IFERROR(INDEX('Préstamos'!$I$11:$I$50,MATCH(C48,'Préstamos'!$M$11:$M$50,0)),""))</f>
        <v/>
      </c>
      <c r="H48" s="16">
        <f>IF(C48="","",IF(ISNA(MATCH(C48,'Préstamos'!$M$11:$M$50,0)),"Nº no existe",IF(F48="","Falta el importe",IF(G48&lt;-0.005,"Excede el préstamo","OK"))))</f>
        <v/>
      </c>
      <c r="I48" s="23" t="n"/>
    </row>
    <row r="49">
      <c r="B49" s="21" t="n"/>
      <c r="C49" s="22" t="n"/>
      <c r="D49" s="32">
        <f>IF(C49="","",IFERROR(INDEX('Préstamos'!$B$11:$B$50,MATCH(C49,'Préstamos'!$M$11:$M$50,0)),"¿Nº?"))</f>
        <v/>
      </c>
      <c r="E49" s="33">
        <f>IF(C49="","",IFERROR(INDEX('Préstamos'!$C$11:$C$50,MATCH(C49,'Préstamos'!$M$11:$M$50,0)),""))</f>
        <v/>
      </c>
      <c r="F49" s="25" t="n"/>
      <c r="G49" s="12">
        <f>IF(C49="","",IFERROR(INDEX('Préstamos'!$I$11:$I$50,MATCH(C49,'Préstamos'!$M$11:$M$50,0)),""))</f>
        <v/>
      </c>
      <c r="H49" s="16">
        <f>IF(C49="","",IF(ISNA(MATCH(C49,'Préstamos'!$M$11:$M$50,0)),"Nº no existe",IF(F49="","Falta el importe",IF(G49&lt;-0.005,"Excede el préstamo","OK"))))</f>
        <v/>
      </c>
      <c r="I49" s="23" t="n"/>
    </row>
    <row r="50">
      <c r="B50" s="21" t="n"/>
      <c r="C50" s="22" t="n"/>
      <c r="D50" s="32">
        <f>IF(C50="","",IFERROR(INDEX('Préstamos'!$B$11:$B$50,MATCH(C50,'Préstamos'!$M$11:$M$50,0)),"¿Nº?"))</f>
        <v/>
      </c>
      <c r="E50" s="33">
        <f>IF(C50="","",IFERROR(INDEX('Préstamos'!$C$11:$C$50,MATCH(C50,'Préstamos'!$M$11:$M$50,0)),""))</f>
        <v/>
      </c>
      <c r="F50" s="25" t="n"/>
      <c r="G50" s="12">
        <f>IF(C50="","",IFERROR(INDEX('Préstamos'!$I$11:$I$50,MATCH(C50,'Préstamos'!$M$11:$M$50,0)),""))</f>
        <v/>
      </c>
      <c r="H50" s="16">
        <f>IF(C50="","",IF(ISNA(MATCH(C50,'Préstamos'!$M$11:$M$50,0)),"Nº no existe",IF(F50="","Falta el importe",IF(G50&lt;-0.005,"Excede el préstamo","OK"))))</f>
        <v/>
      </c>
      <c r="I50" s="23" t="n"/>
    </row>
    <row r="51">
      <c r="B51" s="21" t="n"/>
      <c r="C51" s="22" t="n"/>
      <c r="D51" s="32">
        <f>IF(C51="","",IFERROR(INDEX('Préstamos'!$B$11:$B$50,MATCH(C51,'Préstamos'!$M$11:$M$50,0)),"¿Nº?"))</f>
        <v/>
      </c>
      <c r="E51" s="33">
        <f>IF(C51="","",IFERROR(INDEX('Préstamos'!$C$11:$C$50,MATCH(C51,'Préstamos'!$M$11:$M$50,0)),""))</f>
        <v/>
      </c>
      <c r="F51" s="25" t="n"/>
      <c r="G51" s="12">
        <f>IF(C51="","",IFERROR(INDEX('Préstamos'!$I$11:$I$50,MATCH(C51,'Préstamos'!$M$11:$M$50,0)),""))</f>
        <v/>
      </c>
      <c r="H51" s="16">
        <f>IF(C51="","",IF(ISNA(MATCH(C51,'Préstamos'!$M$11:$M$50,0)),"Nº no existe",IF(F51="","Falta el importe",IF(G51&lt;-0.005,"Excede el préstamo","OK"))))</f>
        <v/>
      </c>
      <c r="I51" s="23" t="n"/>
    </row>
    <row r="52">
      <c r="B52" s="21" t="n"/>
      <c r="C52" s="22" t="n"/>
      <c r="D52" s="32">
        <f>IF(C52="","",IFERROR(INDEX('Préstamos'!$B$11:$B$50,MATCH(C52,'Préstamos'!$M$11:$M$50,0)),"¿Nº?"))</f>
        <v/>
      </c>
      <c r="E52" s="33">
        <f>IF(C52="","",IFERROR(INDEX('Préstamos'!$C$11:$C$50,MATCH(C52,'Préstamos'!$M$11:$M$50,0)),""))</f>
        <v/>
      </c>
      <c r="F52" s="25" t="n"/>
      <c r="G52" s="12">
        <f>IF(C52="","",IFERROR(INDEX('Préstamos'!$I$11:$I$50,MATCH(C52,'Préstamos'!$M$11:$M$50,0)),""))</f>
        <v/>
      </c>
      <c r="H52" s="16">
        <f>IF(C52="","",IF(ISNA(MATCH(C52,'Préstamos'!$M$11:$M$50,0)),"Nº no existe",IF(F52="","Falta el importe",IF(G52&lt;-0.005,"Excede el préstamo","OK"))))</f>
        <v/>
      </c>
      <c r="I52" s="23" t="n"/>
    </row>
    <row r="53">
      <c r="B53" s="21" t="n"/>
      <c r="C53" s="22" t="n"/>
      <c r="D53" s="32">
        <f>IF(C53="","",IFERROR(INDEX('Préstamos'!$B$11:$B$50,MATCH(C53,'Préstamos'!$M$11:$M$50,0)),"¿Nº?"))</f>
        <v/>
      </c>
      <c r="E53" s="33">
        <f>IF(C53="","",IFERROR(INDEX('Préstamos'!$C$11:$C$50,MATCH(C53,'Préstamos'!$M$11:$M$50,0)),""))</f>
        <v/>
      </c>
      <c r="F53" s="25" t="n"/>
      <c r="G53" s="12">
        <f>IF(C53="","",IFERROR(INDEX('Préstamos'!$I$11:$I$50,MATCH(C53,'Préstamos'!$M$11:$M$50,0)),""))</f>
        <v/>
      </c>
      <c r="H53" s="16">
        <f>IF(C53="","",IF(ISNA(MATCH(C53,'Préstamos'!$M$11:$M$50,0)),"Nº no existe",IF(F53="","Falta el importe",IF(G53&lt;-0.005,"Excede el préstamo","OK"))))</f>
        <v/>
      </c>
      <c r="I53" s="23" t="n"/>
    </row>
    <row r="54">
      <c r="B54" s="21" t="n"/>
      <c r="C54" s="22" t="n"/>
      <c r="D54" s="32">
        <f>IF(C54="","",IFERROR(INDEX('Préstamos'!$B$11:$B$50,MATCH(C54,'Préstamos'!$M$11:$M$50,0)),"¿Nº?"))</f>
        <v/>
      </c>
      <c r="E54" s="33">
        <f>IF(C54="","",IFERROR(INDEX('Préstamos'!$C$11:$C$50,MATCH(C54,'Préstamos'!$M$11:$M$50,0)),""))</f>
        <v/>
      </c>
      <c r="F54" s="25" t="n"/>
      <c r="G54" s="12">
        <f>IF(C54="","",IFERROR(INDEX('Préstamos'!$I$11:$I$50,MATCH(C54,'Préstamos'!$M$11:$M$50,0)),""))</f>
        <v/>
      </c>
      <c r="H54" s="16">
        <f>IF(C54="","",IF(ISNA(MATCH(C54,'Préstamos'!$M$11:$M$50,0)),"Nº no existe",IF(F54="","Falta el importe",IF(G54&lt;-0.005,"Excede el préstamo","OK"))))</f>
        <v/>
      </c>
      <c r="I54" s="23" t="n"/>
    </row>
    <row r="55">
      <c r="B55" s="21" t="n"/>
      <c r="C55" s="22" t="n"/>
      <c r="D55" s="32">
        <f>IF(C55="","",IFERROR(INDEX('Préstamos'!$B$11:$B$50,MATCH(C55,'Préstamos'!$M$11:$M$50,0)),"¿Nº?"))</f>
        <v/>
      </c>
      <c r="E55" s="33">
        <f>IF(C55="","",IFERROR(INDEX('Préstamos'!$C$11:$C$50,MATCH(C55,'Préstamos'!$M$11:$M$50,0)),""))</f>
        <v/>
      </c>
      <c r="F55" s="25" t="n"/>
      <c r="G55" s="12">
        <f>IF(C55="","",IFERROR(INDEX('Préstamos'!$I$11:$I$50,MATCH(C55,'Préstamos'!$M$11:$M$50,0)),""))</f>
        <v/>
      </c>
      <c r="H55" s="16">
        <f>IF(C55="","",IF(ISNA(MATCH(C55,'Préstamos'!$M$11:$M$50,0)),"Nº no existe",IF(F55="","Falta el importe",IF(G55&lt;-0.005,"Excede el préstamo","OK"))))</f>
        <v/>
      </c>
      <c r="I55" s="23" t="n"/>
    </row>
    <row r="56">
      <c r="B56" s="21" t="n"/>
      <c r="C56" s="22" t="n"/>
      <c r="D56" s="32">
        <f>IF(C56="","",IFERROR(INDEX('Préstamos'!$B$11:$B$50,MATCH(C56,'Préstamos'!$M$11:$M$50,0)),"¿Nº?"))</f>
        <v/>
      </c>
      <c r="E56" s="33">
        <f>IF(C56="","",IFERROR(INDEX('Préstamos'!$C$11:$C$50,MATCH(C56,'Préstamos'!$M$11:$M$50,0)),""))</f>
        <v/>
      </c>
      <c r="F56" s="25" t="n"/>
      <c r="G56" s="12">
        <f>IF(C56="","",IFERROR(INDEX('Préstamos'!$I$11:$I$50,MATCH(C56,'Préstamos'!$M$11:$M$50,0)),""))</f>
        <v/>
      </c>
      <c r="H56" s="16">
        <f>IF(C56="","",IF(ISNA(MATCH(C56,'Préstamos'!$M$11:$M$50,0)),"Nº no existe",IF(F56="","Falta el importe",IF(G56&lt;-0.005,"Excede el préstamo","OK"))))</f>
        <v/>
      </c>
      <c r="I56" s="23" t="n"/>
    </row>
    <row r="57">
      <c r="B57" s="21" t="n"/>
      <c r="C57" s="22" t="n"/>
      <c r="D57" s="32">
        <f>IF(C57="","",IFERROR(INDEX('Préstamos'!$B$11:$B$50,MATCH(C57,'Préstamos'!$M$11:$M$50,0)),"¿Nº?"))</f>
        <v/>
      </c>
      <c r="E57" s="33">
        <f>IF(C57="","",IFERROR(INDEX('Préstamos'!$C$11:$C$50,MATCH(C57,'Préstamos'!$M$11:$M$50,0)),""))</f>
        <v/>
      </c>
      <c r="F57" s="25" t="n"/>
      <c r="G57" s="12">
        <f>IF(C57="","",IFERROR(INDEX('Préstamos'!$I$11:$I$50,MATCH(C57,'Préstamos'!$M$11:$M$50,0)),""))</f>
        <v/>
      </c>
      <c r="H57" s="16">
        <f>IF(C57="","",IF(ISNA(MATCH(C57,'Préstamos'!$M$11:$M$50,0)),"Nº no existe",IF(F57="","Falta el importe",IF(G57&lt;-0.005,"Excede el préstamo","OK"))))</f>
        <v/>
      </c>
      <c r="I57" s="23" t="n"/>
    </row>
    <row r="58">
      <c r="B58" s="21" t="n"/>
      <c r="C58" s="22" t="n"/>
      <c r="D58" s="32">
        <f>IF(C58="","",IFERROR(INDEX('Préstamos'!$B$11:$B$50,MATCH(C58,'Préstamos'!$M$11:$M$50,0)),"¿Nº?"))</f>
        <v/>
      </c>
      <c r="E58" s="33">
        <f>IF(C58="","",IFERROR(INDEX('Préstamos'!$C$11:$C$50,MATCH(C58,'Préstamos'!$M$11:$M$50,0)),""))</f>
        <v/>
      </c>
      <c r="F58" s="25" t="n"/>
      <c r="G58" s="12">
        <f>IF(C58="","",IFERROR(INDEX('Préstamos'!$I$11:$I$50,MATCH(C58,'Préstamos'!$M$11:$M$50,0)),""))</f>
        <v/>
      </c>
      <c r="H58" s="16">
        <f>IF(C58="","",IF(ISNA(MATCH(C58,'Préstamos'!$M$11:$M$50,0)),"Nº no existe",IF(F58="","Falta el importe",IF(G58&lt;-0.005,"Excede el préstamo","OK"))))</f>
        <v/>
      </c>
      <c r="I58" s="23" t="n"/>
    </row>
    <row r="59">
      <c r="B59" s="21" t="n"/>
      <c r="C59" s="22" t="n"/>
      <c r="D59" s="32">
        <f>IF(C59="","",IFERROR(INDEX('Préstamos'!$B$11:$B$50,MATCH(C59,'Préstamos'!$M$11:$M$50,0)),"¿Nº?"))</f>
        <v/>
      </c>
      <c r="E59" s="33">
        <f>IF(C59="","",IFERROR(INDEX('Préstamos'!$C$11:$C$50,MATCH(C59,'Préstamos'!$M$11:$M$50,0)),""))</f>
        <v/>
      </c>
      <c r="F59" s="25" t="n"/>
      <c r="G59" s="12">
        <f>IF(C59="","",IFERROR(INDEX('Préstamos'!$I$11:$I$50,MATCH(C59,'Préstamos'!$M$11:$M$50,0)),""))</f>
        <v/>
      </c>
      <c r="H59" s="16">
        <f>IF(C59="","",IF(ISNA(MATCH(C59,'Préstamos'!$M$11:$M$50,0)),"Nº no existe",IF(F59="","Falta el importe",IF(G59&lt;-0.005,"Excede el préstamo","OK"))))</f>
        <v/>
      </c>
      <c r="I59" s="23" t="n"/>
    </row>
    <row r="60">
      <c r="B60" s="21" t="n"/>
      <c r="C60" s="22" t="n"/>
      <c r="D60" s="32">
        <f>IF(C60="","",IFERROR(INDEX('Préstamos'!$B$11:$B$50,MATCH(C60,'Préstamos'!$M$11:$M$50,0)),"¿Nº?"))</f>
        <v/>
      </c>
      <c r="E60" s="33">
        <f>IF(C60="","",IFERROR(INDEX('Préstamos'!$C$11:$C$50,MATCH(C60,'Préstamos'!$M$11:$M$50,0)),""))</f>
        <v/>
      </c>
      <c r="F60" s="25" t="n"/>
      <c r="G60" s="12">
        <f>IF(C60="","",IFERROR(INDEX('Préstamos'!$I$11:$I$50,MATCH(C60,'Préstamos'!$M$11:$M$50,0)),""))</f>
        <v/>
      </c>
      <c r="H60" s="16">
        <f>IF(C60="","",IF(ISNA(MATCH(C60,'Préstamos'!$M$11:$M$50,0)),"Nº no existe",IF(F60="","Falta el importe",IF(G60&lt;-0.005,"Excede el préstamo","OK"))))</f>
        <v/>
      </c>
      <c r="I60" s="23" t="n"/>
    </row>
    <row r="61">
      <c r="B61" s="21" t="n"/>
      <c r="C61" s="22" t="n"/>
      <c r="D61" s="32">
        <f>IF(C61="","",IFERROR(INDEX('Préstamos'!$B$11:$B$50,MATCH(C61,'Préstamos'!$M$11:$M$50,0)),"¿Nº?"))</f>
        <v/>
      </c>
      <c r="E61" s="33">
        <f>IF(C61="","",IFERROR(INDEX('Préstamos'!$C$11:$C$50,MATCH(C61,'Préstamos'!$M$11:$M$50,0)),""))</f>
        <v/>
      </c>
      <c r="F61" s="25" t="n"/>
      <c r="G61" s="12">
        <f>IF(C61="","",IFERROR(INDEX('Préstamos'!$I$11:$I$50,MATCH(C61,'Préstamos'!$M$11:$M$50,0)),""))</f>
        <v/>
      </c>
      <c r="H61" s="16">
        <f>IF(C61="","",IF(ISNA(MATCH(C61,'Préstamos'!$M$11:$M$50,0)),"Nº no existe",IF(F61="","Falta el importe",IF(G61&lt;-0.005,"Excede el préstamo","OK"))))</f>
        <v/>
      </c>
      <c r="I61" s="23" t="n"/>
    </row>
    <row r="62">
      <c r="B62" s="21" t="n"/>
      <c r="C62" s="22" t="n"/>
      <c r="D62" s="32">
        <f>IF(C62="","",IFERROR(INDEX('Préstamos'!$B$11:$B$50,MATCH(C62,'Préstamos'!$M$11:$M$50,0)),"¿Nº?"))</f>
        <v/>
      </c>
      <c r="E62" s="33">
        <f>IF(C62="","",IFERROR(INDEX('Préstamos'!$C$11:$C$50,MATCH(C62,'Préstamos'!$M$11:$M$50,0)),""))</f>
        <v/>
      </c>
      <c r="F62" s="25" t="n"/>
      <c r="G62" s="12">
        <f>IF(C62="","",IFERROR(INDEX('Préstamos'!$I$11:$I$50,MATCH(C62,'Préstamos'!$M$11:$M$50,0)),""))</f>
        <v/>
      </c>
      <c r="H62" s="16">
        <f>IF(C62="","",IF(ISNA(MATCH(C62,'Préstamos'!$M$11:$M$50,0)),"Nº no existe",IF(F62="","Falta el importe",IF(G62&lt;-0.005,"Excede el préstamo","OK"))))</f>
        <v/>
      </c>
      <c r="I62" s="23" t="n"/>
    </row>
    <row r="63">
      <c r="B63" s="21" t="n"/>
      <c r="C63" s="22" t="n"/>
      <c r="D63" s="32">
        <f>IF(C63="","",IFERROR(INDEX('Préstamos'!$B$11:$B$50,MATCH(C63,'Préstamos'!$M$11:$M$50,0)),"¿Nº?"))</f>
        <v/>
      </c>
      <c r="E63" s="33">
        <f>IF(C63="","",IFERROR(INDEX('Préstamos'!$C$11:$C$50,MATCH(C63,'Préstamos'!$M$11:$M$50,0)),""))</f>
        <v/>
      </c>
      <c r="F63" s="25" t="n"/>
      <c r="G63" s="12">
        <f>IF(C63="","",IFERROR(INDEX('Préstamos'!$I$11:$I$50,MATCH(C63,'Préstamos'!$M$11:$M$50,0)),""))</f>
        <v/>
      </c>
      <c r="H63" s="16">
        <f>IF(C63="","",IF(ISNA(MATCH(C63,'Préstamos'!$M$11:$M$50,0)),"Nº no existe",IF(F63="","Falta el importe",IF(G63&lt;-0.005,"Excede el préstamo","OK"))))</f>
        <v/>
      </c>
      <c r="I63" s="23" t="n"/>
    </row>
    <row r="64">
      <c r="B64" s="21" t="n"/>
      <c r="C64" s="22" t="n"/>
      <c r="D64" s="32">
        <f>IF(C64="","",IFERROR(INDEX('Préstamos'!$B$11:$B$50,MATCH(C64,'Préstamos'!$M$11:$M$50,0)),"¿Nº?"))</f>
        <v/>
      </c>
      <c r="E64" s="33">
        <f>IF(C64="","",IFERROR(INDEX('Préstamos'!$C$11:$C$50,MATCH(C64,'Préstamos'!$M$11:$M$50,0)),""))</f>
        <v/>
      </c>
      <c r="F64" s="25" t="n"/>
      <c r="G64" s="12">
        <f>IF(C64="","",IFERROR(INDEX('Préstamos'!$I$11:$I$50,MATCH(C64,'Préstamos'!$M$11:$M$50,0)),""))</f>
        <v/>
      </c>
      <c r="H64" s="16">
        <f>IF(C64="","",IF(ISNA(MATCH(C64,'Préstamos'!$M$11:$M$50,0)),"Nº no existe",IF(F64="","Falta el importe",IF(G64&lt;-0.005,"Excede el préstamo","OK"))))</f>
        <v/>
      </c>
      <c r="I64" s="23" t="n"/>
    </row>
    <row r="65">
      <c r="B65" s="21" t="n"/>
      <c r="C65" s="22" t="n"/>
      <c r="D65" s="32">
        <f>IF(C65="","",IFERROR(INDEX('Préstamos'!$B$11:$B$50,MATCH(C65,'Préstamos'!$M$11:$M$50,0)),"¿Nº?"))</f>
        <v/>
      </c>
      <c r="E65" s="33">
        <f>IF(C65="","",IFERROR(INDEX('Préstamos'!$C$11:$C$50,MATCH(C65,'Préstamos'!$M$11:$M$50,0)),""))</f>
        <v/>
      </c>
      <c r="F65" s="25" t="n"/>
      <c r="G65" s="12">
        <f>IF(C65="","",IFERROR(INDEX('Préstamos'!$I$11:$I$50,MATCH(C65,'Préstamos'!$M$11:$M$50,0)),""))</f>
        <v/>
      </c>
      <c r="H65" s="16">
        <f>IF(C65="","",IF(ISNA(MATCH(C65,'Préstamos'!$M$11:$M$50,0)),"Nº no existe",IF(F65="","Falta el importe",IF(G65&lt;-0.005,"Excede el préstamo","OK"))))</f>
        <v/>
      </c>
      <c r="I65" s="23" t="n"/>
    </row>
    <row r="66">
      <c r="B66" s="21" t="n"/>
      <c r="C66" s="22" t="n"/>
      <c r="D66" s="32">
        <f>IF(C66="","",IFERROR(INDEX('Préstamos'!$B$11:$B$50,MATCH(C66,'Préstamos'!$M$11:$M$50,0)),"¿Nº?"))</f>
        <v/>
      </c>
      <c r="E66" s="33">
        <f>IF(C66="","",IFERROR(INDEX('Préstamos'!$C$11:$C$50,MATCH(C66,'Préstamos'!$M$11:$M$50,0)),""))</f>
        <v/>
      </c>
      <c r="F66" s="25" t="n"/>
      <c r="G66" s="12">
        <f>IF(C66="","",IFERROR(INDEX('Préstamos'!$I$11:$I$50,MATCH(C66,'Préstamos'!$M$11:$M$50,0)),""))</f>
        <v/>
      </c>
      <c r="H66" s="16">
        <f>IF(C66="","",IF(ISNA(MATCH(C66,'Préstamos'!$M$11:$M$50,0)),"Nº no existe",IF(F66="","Falta el importe",IF(G66&lt;-0.005,"Excede el préstamo","OK"))))</f>
        <v/>
      </c>
      <c r="I66" s="23" t="n"/>
    </row>
    <row r="67">
      <c r="B67" s="21" t="n"/>
      <c r="C67" s="22" t="n"/>
      <c r="D67" s="32">
        <f>IF(C67="","",IFERROR(INDEX('Préstamos'!$B$11:$B$50,MATCH(C67,'Préstamos'!$M$11:$M$50,0)),"¿Nº?"))</f>
        <v/>
      </c>
      <c r="E67" s="33">
        <f>IF(C67="","",IFERROR(INDEX('Préstamos'!$C$11:$C$50,MATCH(C67,'Préstamos'!$M$11:$M$50,0)),""))</f>
        <v/>
      </c>
      <c r="F67" s="25" t="n"/>
      <c r="G67" s="12">
        <f>IF(C67="","",IFERROR(INDEX('Préstamos'!$I$11:$I$50,MATCH(C67,'Préstamos'!$M$11:$M$50,0)),""))</f>
        <v/>
      </c>
      <c r="H67" s="16">
        <f>IF(C67="","",IF(ISNA(MATCH(C67,'Préstamos'!$M$11:$M$50,0)),"Nº no existe",IF(F67="","Falta el importe",IF(G67&lt;-0.005,"Excede el préstamo","OK"))))</f>
        <v/>
      </c>
      <c r="I67" s="23" t="n"/>
    </row>
    <row r="68">
      <c r="B68" s="21" t="n"/>
      <c r="C68" s="22" t="n"/>
      <c r="D68" s="32">
        <f>IF(C68="","",IFERROR(INDEX('Préstamos'!$B$11:$B$50,MATCH(C68,'Préstamos'!$M$11:$M$50,0)),"¿Nº?"))</f>
        <v/>
      </c>
      <c r="E68" s="33">
        <f>IF(C68="","",IFERROR(INDEX('Préstamos'!$C$11:$C$50,MATCH(C68,'Préstamos'!$M$11:$M$50,0)),""))</f>
        <v/>
      </c>
      <c r="F68" s="25" t="n"/>
      <c r="G68" s="12">
        <f>IF(C68="","",IFERROR(INDEX('Préstamos'!$I$11:$I$50,MATCH(C68,'Préstamos'!$M$11:$M$50,0)),""))</f>
        <v/>
      </c>
      <c r="H68" s="16">
        <f>IF(C68="","",IF(ISNA(MATCH(C68,'Préstamos'!$M$11:$M$50,0)),"Nº no existe",IF(F68="","Falta el importe",IF(G68&lt;-0.005,"Excede el préstamo","OK"))))</f>
        <v/>
      </c>
      <c r="I68" s="23" t="n"/>
    </row>
    <row r="69">
      <c r="B69" s="21" t="n"/>
      <c r="C69" s="22" t="n"/>
      <c r="D69" s="32">
        <f>IF(C69="","",IFERROR(INDEX('Préstamos'!$B$11:$B$50,MATCH(C69,'Préstamos'!$M$11:$M$50,0)),"¿Nº?"))</f>
        <v/>
      </c>
      <c r="E69" s="33">
        <f>IF(C69="","",IFERROR(INDEX('Préstamos'!$C$11:$C$50,MATCH(C69,'Préstamos'!$M$11:$M$50,0)),""))</f>
        <v/>
      </c>
      <c r="F69" s="25" t="n"/>
      <c r="G69" s="12">
        <f>IF(C69="","",IFERROR(INDEX('Préstamos'!$I$11:$I$50,MATCH(C69,'Préstamos'!$M$11:$M$50,0)),""))</f>
        <v/>
      </c>
      <c r="H69" s="16">
        <f>IF(C69="","",IF(ISNA(MATCH(C69,'Préstamos'!$M$11:$M$50,0)),"Nº no existe",IF(F69="","Falta el importe",IF(G69&lt;-0.005,"Excede el préstamo","OK"))))</f>
        <v/>
      </c>
      <c r="I69" s="23" t="n"/>
    </row>
    <row r="70">
      <c r="B70" s="21" t="n"/>
      <c r="C70" s="22" t="n"/>
      <c r="D70" s="32">
        <f>IF(C70="","",IFERROR(INDEX('Préstamos'!$B$11:$B$50,MATCH(C70,'Préstamos'!$M$11:$M$50,0)),"¿Nº?"))</f>
        <v/>
      </c>
      <c r="E70" s="33">
        <f>IF(C70="","",IFERROR(INDEX('Préstamos'!$C$11:$C$50,MATCH(C70,'Préstamos'!$M$11:$M$50,0)),""))</f>
        <v/>
      </c>
      <c r="F70" s="25" t="n"/>
      <c r="G70" s="12">
        <f>IF(C70="","",IFERROR(INDEX('Préstamos'!$I$11:$I$50,MATCH(C70,'Préstamos'!$M$11:$M$50,0)),""))</f>
        <v/>
      </c>
      <c r="H70" s="16">
        <f>IF(C70="","",IF(ISNA(MATCH(C70,'Préstamos'!$M$11:$M$50,0)),"Nº no existe",IF(F70="","Falta el importe",IF(G70&lt;-0.005,"Excede el préstamo","OK"))))</f>
        <v/>
      </c>
      <c r="I70" s="23" t="n"/>
    </row>
    <row r="71">
      <c r="B71" s="21" t="n"/>
      <c r="C71" s="22" t="n"/>
      <c r="D71" s="32">
        <f>IF(C71="","",IFERROR(INDEX('Préstamos'!$B$11:$B$50,MATCH(C71,'Préstamos'!$M$11:$M$50,0)),"¿Nº?"))</f>
        <v/>
      </c>
      <c r="E71" s="33">
        <f>IF(C71="","",IFERROR(INDEX('Préstamos'!$C$11:$C$50,MATCH(C71,'Préstamos'!$M$11:$M$50,0)),""))</f>
        <v/>
      </c>
      <c r="F71" s="25" t="n"/>
      <c r="G71" s="12">
        <f>IF(C71="","",IFERROR(INDEX('Préstamos'!$I$11:$I$50,MATCH(C71,'Préstamos'!$M$11:$M$50,0)),""))</f>
        <v/>
      </c>
      <c r="H71" s="16">
        <f>IF(C71="","",IF(ISNA(MATCH(C71,'Préstamos'!$M$11:$M$50,0)),"Nº no existe",IF(F71="","Falta el importe",IF(G71&lt;-0.005,"Excede el préstamo","OK"))))</f>
        <v/>
      </c>
      <c r="I71" s="23" t="n"/>
    </row>
    <row r="72">
      <c r="B72" s="21" t="n"/>
      <c r="C72" s="22" t="n"/>
      <c r="D72" s="32">
        <f>IF(C72="","",IFERROR(INDEX('Préstamos'!$B$11:$B$50,MATCH(C72,'Préstamos'!$M$11:$M$50,0)),"¿Nº?"))</f>
        <v/>
      </c>
      <c r="E72" s="33">
        <f>IF(C72="","",IFERROR(INDEX('Préstamos'!$C$11:$C$50,MATCH(C72,'Préstamos'!$M$11:$M$50,0)),""))</f>
        <v/>
      </c>
      <c r="F72" s="25" t="n"/>
      <c r="G72" s="12">
        <f>IF(C72="","",IFERROR(INDEX('Préstamos'!$I$11:$I$50,MATCH(C72,'Préstamos'!$M$11:$M$50,0)),""))</f>
        <v/>
      </c>
      <c r="H72" s="16">
        <f>IF(C72="","",IF(ISNA(MATCH(C72,'Préstamos'!$M$11:$M$50,0)),"Nº no existe",IF(F72="","Falta el importe",IF(G72&lt;-0.005,"Excede el préstamo","OK"))))</f>
        <v/>
      </c>
      <c r="I72" s="23" t="n"/>
    </row>
    <row r="73">
      <c r="B73" s="21" t="n"/>
      <c r="C73" s="22" t="n"/>
      <c r="D73" s="32">
        <f>IF(C73="","",IFERROR(INDEX('Préstamos'!$B$11:$B$50,MATCH(C73,'Préstamos'!$M$11:$M$50,0)),"¿Nº?"))</f>
        <v/>
      </c>
      <c r="E73" s="33">
        <f>IF(C73="","",IFERROR(INDEX('Préstamos'!$C$11:$C$50,MATCH(C73,'Préstamos'!$M$11:$M$50,0)),""))</f>
        <v/>
      </c>
      <c r="F73" s="25" t="n"/>
      <c r="G73" s="12">
        <f>IF(C73="","",IFERROR(INDEX('Préstamos'!$I$11:$I$50,MATCH(C73,'Préstamos'!$M$11:$M$50,0)),""))</f>
        <v/>
      </c>
      <c r="H73" s="16">
        <f>IF(C73="","",IF(ISNA(MATCH(C73,'Préstamos'!$M$11:$M$50,0)),"Nº no existe",IF(F73="","Falta el importe",IF(G73&lt;-0.005,"Excede el préstamo","OK"))))</f>
        <v/>
      </c>
      <c r="I73" s="23" t="n"/>
    </row>
    <row r="74">
      <c r="B74" s="21" t="n"/>
      <c r="C74" s="22" t="n"/>
      <c r="D74" s="32">
        <f>IF(C74="","",IFERROR(INDEX('Préstamos'!$B$11:$B$50,MATCH(C74,'Préstamos'!$M$11:$M$50,0)),"¿Nº?"))</f>
        <v/>
      </c>
      <c r="E74" s="33">
        <f>IF(C74="","",IFERROR(INDEX('Préstamos'!$C$11:$C$50,MATCH(C74,'Préstamos'!$M$11:$M$50,0)),""))</f>
        <v/>
      </c>
      <c r="F74" s="25" t="n"/>
      <c r="G74" s="12">
        <f>IF(C74="","",IFERROR(INDEX('Préstamos'!$I$11:$I$50,MATCH(C74,'Préstamos'!$M$11:$M$50,0)),""))</f>
        <v/>
      </c>
      <c r="H74" s="16">
        <f>IF(C74="","",IF(ISNA(MATCH(C74,'Préstamos'!$M$11:$M$50,0)),"Nº no existe",IF(F74="","Falta el importe",IF(G74&lt;-0.005,"Excede el préstamo","OK"))))</f>
        <v/>
      </c>
      <c r="I74" s="23" t="n"/>
    </row>
    <row r="75">
      <c r="B75" s="21" t="n"/>
      <c r="C75" s="22" t="n"/>
      <c r="D75" s="32">
        <f>IF(C75="","",IFERROR(INDEX('Préstamos'!$B$11:$B$50,MATCH(C75,'Préstamos'!$M$11:$M$50,0)),"¿Nº?"))</f>
        <v/>
      </c>
      <c r="E75" s="33">
        <f>IF(C75="","",IFERROR(INDEX('Préstamos'!$C$11:$C$50,MATCH(C75,'Préstamos'!$M$11:$M$50,0)),""))</f>
        <v/>
      </c>
      <c r="F75" s="25" t="n"/>
      <c r="G75" s="12">
        <f>IF(C75="","",IFERROR(INDEX('Préstamos'!$I$11:$I$50,MATCH(C75,'Préstamos'!$M$11:$M$50,0)),""))</f>
        <v/>
      </c>
      <c r="H75" s="16">
        <f>IF(C75="","",IF(ISNA(MATCH(C75,'Préstamos'!$M$11:$M$50,0)),"Nº no existe",IF(F75="","Falta el importe",IF(G75&lt;-0.005,"Excede el préstamo","OK"))))</f>
        <v/>
      </c>
      <c r="I75" s="23" t="n"/>
    </row>
    <row r="76">
      <c r="B76" s="21" t="n"/>
      <c r="C76" s="22" t="n"/>
      <c r="D76" s="32">
        <f>IF(C76="","",IFERROR(INDEX('Préstamos'!$B$11:$B$50,MATCH(C76,'Préstamos'!$M$11:$M$50,0)),"¿Nº?"))</f>
        <v/>
      </c>
      <c r="E76" s="33">
        <f>IF(C76="","",IFERROR(INDEX('Préstamos'!$C$11:$C$50,MATCH(C76,'Préstamos'!$M$11:$M$50,0)),""))</f>
        <v/>
      </c>
      <c r="F76" s="25" t="n"/>
      <c r="G76" s="12">
        <f>IF(C76="","",IFERROR(INDEX('Préstamos'!$I$11:$I$50,MATCH(C76,'Préstamos'!$M$11:$M$50,0)),""))</f>
        <v/>
      </c>
      <c r="H76" s="16">
        <f>IF(C76="","",IF(ISNA(MATCH(C76,'Préstamos'!$M$11:$M$50,0)),"Nº no existe",IF(F76="","Falta el importe",IF(G76&lt;-0.005,"Excede el préstamo","OK"))))</f>
        <v/>
      </c>
      <c r="I76" s="23" t="n"/>
    </row>
    <row r="77">
      <c r="B77" s="21" t="n"/>
      <c r="C77" s="22" t="n"/>
      <c r="D77" s="32">
        <f>IF(C77="","",IFERROR(INDEX('Préstamos'!$B$11:$B$50,MATCH(C77,'Préstamos'!$M$11:$M$50,0)),"¿Nº?"))</f>
        <v/>
      </c>
      <c r="E77" s="33">
        <f>IF(C77="","",IFERROR(INDEX('Préstamos'!$C$11:$C$50,MATCH(C77,'Préstamos'!$M$11:$M$50,0)),""))</f>
        <v/>
      </c>
      <c r="F77" s="25" t="n"/>
      <c r="G77" s="12">
        <f>IF(C77="","",IFERROR(INDEX('Préstamos'!$I$11:$I$50,MATCH(C77,'Préstamos'!$M$11:$M$50,0)),""))</f>
        <v/>
      </c>
      <c r="H77" s="16">
        <f>IF(C77="","",IF(ISNA(MATCH(C77,'Préstamos'!$M$11:$M$50,0)),"Nº no existe",IF(F77="","Falta el importe",IF(G77&lt;-0.005,"Excede el préstamo","OK"))))</f>
        <v/>
      </c>
      <c r="I77" s="23" t="n"/>
    </row>
    <row r="78">
      <c r="B78" s="21" t="n"/>
      <c r="C78" s="22" t="n"/>
      <c r="D78" s="32">
        <f>IF(C78="","",IFERROR(INDEX('Préstamos'!$B$11:$B$50,MATCH(C78,'Préstamos'!$M$11:$M$50,0)),"¿Nº?"))</f>
        <v/>
      </c>
      <c r="E78" s="33">
        <f>IF(C78="","",IFERROR(INDEX('Préstamos'!$C$11:$C$50,MATCH(C78,'Préstamos'!$M$11:$M$50,0)),""))</f>
        <v/>
      </c>
      <c r="F78" s="25" t="n"/>
      <c r="G78" s="12">
        <f>IF(C78="","",IFERROR(INDEX('Préstamos'!$I$11:$I$50,MATCH(C78,'Préstamos'!$M$11:$M$50,0)),""))</f>
        <v/>
      </c>
      <c r="H78" s="16">
        <f>IF(C78="","",IF(ISNA(MATCH(C78,'Préstamos'!$M$11:$M$50,0)),"Nº no existe",IF(F78="","Falta el importe",IF(G78&lt;-0.005,"Excede el préstamo","OK"))))</f>
        <v/>
      </c>
      <c r="I78" s="23" t="n"/>
    </row>
    <row r="79">
      <c r="B79" s="21" t="n"/>
      <c r="C79" s="22" t="n"/>
      <c r="D79" s="32">
        <f>IF(C79="","",IFERROR(INDEX('Préstamos'!$B$11:$B$50,MATCH(C79,'Préstamos'!$M$11:$M$50,0)),"¿Nº?"))</f>
        <v/>
      </c>
      <c r="E79" s="33">
        <f>IF(C79="","",IFERROR(INDEX('Préstamos'!$C$11:$C$50,MATCH(C79,'Préstamos'!$M$11:$M$50,0)),""))</f>
        <v/>
      </c>
      <c r="F79" s="25" t="n"/>
      <c r="G79" s="12">
        <f>IF(C79="","",IFERROR(INDEX('Préstamos'!$I$11:$I$50,MATCH(C79,'Préstamos'!$M$11:$M$50,0)),""))</f>
        <v/>
      </c>
      <c r="H79" s="16">
        <f>IF(C79="","",IF(ISNA(MATCH(C79,'Préstamos'!$M$11:$M$50,0)),"Nº no existe",IF(F79="","Falta el importe",IF(G79&lt;-0.005,"Excede el préstamo","OK"))))</f>
        <v/>
      </c>
      <c r="I79" s="23" t="n"/>
    </row>
    <row r="80">
      <c r="B80" s="21" t="n"/>
      <c r="C80" s="22" t="n"/>
      <c r="D80" s="32">
        <f>IF(C80="","",IFERROR(INDEX('Préstamos'!$B$11:$B$50,MATCH(C80,'Préstamos'!$M$11:$M$50,0)),"¿Nº?"))</f>
        <v/>
      </c>
      <c r="E80" s="33">
        <f>IF(C80="","",IFERROR(INDEX('Préstamos'!$C$11:$C$50,MATCH(C80,'Préstamos'!$M$11:$M$50,0)),""))</f>
        <v/>
      </c>
      <c r="F80" s="25" t="n"/>
      <c r="G80" s="12">
        <f>IF(C80="","",IFERROR(INDEX('Préstamos'!$I$11:$I$50,MATCH(C80,'Préstamos'!$M$11:$M$50,0)),""))</f>
        <v/>
      </c>
      <c r="H80" s="16">
        <f>IF(C80="","",IF(ISNA(MATCH(C80,'Préstamos'!$M$11:$M$50,0)),"Nº no existe",IF(F80="","Falta el importe",IF(G80&lt;-0.005,"Excede el préstamo","OK"))))</f>
        <v/>
      </c>
      <c r="I80" s="23" t="n"/>
    </row>
    <row r="81">
      <c r="B81" s="21" t="n"/>
      <c r="C81" s="22" t="n"/>
      <c r="D81" s="32">
        <f>IF(C81="","",IFERROR(INDEX('Préstamos'!$B$11:$B$50,MATCH(C81,'Préstamos'!$M$11:$M$50,0)),"¿Nº?"))</f>
        <v/>
      </c>
      <c r="E81" s="33">
        <f>IF(C81="","",IFERROR(INDEX('Préstamos'!$C$11:$C$50,MATCH(C81,'Préstamos'!$M$11:$M$50,0)),""))</f>
        <v/>
      </c>
      <c r="F81" s="25" t="n"/>
      <c r="G81" s="12">
        <f>IF(C81="","",IFERROR(INDEX('Préstamos'!$I$11:$I$50,MATCH(C81,'Préstamos'!$M$11:$M$50,0)),""))</f>
        <v/>
      </c>
      <c r="H81" s="16">
        <f>IF(C81="","",IF(ISNA(MATCH(C81,'Préstamos'!$M$11:$M$50,0)),"Nº no existe",IF(F81="","Falta el importe",IF(G81&lt;-0.005,"Excede el préstamo","OK"))))</f>
        <v/>
      </c>
      <c r="I81" s="23" t="n"/>
    </row>
    <row r="82">
      <c r="B82" s="21" t="n"/>
      <c r="C82" s="22" t="n"/>
      <c r="D82" s="32">
        <f>IF(C82="","",IFERROR(INDEX('Préstamos'!$B$11:$B$50,MATCH(C82,'Préstamos'!$M$11:$M$50,0)),"¿Nº?"))</f>
        <v/>
      </c>
      <c r="E82" s="33">
        <f>IF(C82="","",IFERROR(INDEX('Préstamos'!$C$11:$C$50,MATCH(C82,'Préstamos'!$M$11:$M$50,0)),""))</f>
        <v/>
      </c>
      <c r="F82" s="25" t="n"/>
      <c r="G82" s="12">
        <f>IF(C82="","",IFERROR(INDEX('Préstamos'!$I$11:$I$50,MATCH(C82,'Préstamos'!$M$11:$M$50,0)),""))</f>
        <v/>
      </c>
      <c r="H82" s="16">
        <f>IF(C82="","",IF(ISNA(MATCH(C82,'Préstamos'!$M$11:$M$50,0)),"Nº no existe",IF(F82="","Falta el importe",IF(G82&lt;-0.005,"Excede el préstamo","OK"))))</f>
        <v/>
      </c>
      <c r="I82" s="23" t="n"/>
    </row>
    <row r="83">
      <c r="B83" s="21" t="n"/>
      <c r="C83" s="22" t="n"/>
      <c r="D83" s="32">
        <f>IF(C83="","",IFERROR(INDEX('Préstamos'!$B$11:$B$50,MATCH(C83,'Préstamos'!$M$11:$M$50,0)),"¿Nº?"))</f>
        <v/>
      </c>
      <c r="E83" s="33">
        <f>IF(C83="","",IFERROR(INDEX('Préstamos'!$C$11:$C$50,MATCH(C83,'Préstamos'!$M$11:$M$50,0)),""))</f>
        <v/>
      </c>
      <c r="F83" s="25" t="n"/>
      <c r="G83" s="12">
        <f>IF(C83="","",IFERROR(INDEX('Préstamos'!$I$11:$I$50,MATCH(C83,'Préstamos'!$M$11:$M$50,0)),""))</f>
        <v/>
      </c>
      <c r="H83" s="16">
        <f>IF(C83="","",IF(ISNA(MATCH(C83,'Préstamos'!$M$11:$M$50,0)),"Nº no existe",IF(F83="","Falta el importe",IF(G83&lt;-0.005,"Excede el préstamo","OK"))))</f>
        <v/>
      </c>
      <c r="I83" s="23" t="n"/>
    </row>
    <row r="84">
      <c r="B84" s="21" t="n"/>
      <c r="C84" s="22" t="n"/>
      <c r="D84" s="32">
        <f>IF(C84="","",IFERROR(INDEX('Préstamos'!$B$11:$B$50,MATCH(C84,'Préstamos'!$M$11:$M$50,0)),"¿Nº?"))</f>
        <v/>
      </c>
      <c r="E84" s="33">
        <f>IF(C84="","",IFERROR(INDEX('Préstamos'!$C$11:$C$50,MATCH(C84,'Préstamos'!$M$11:$M$50,0)),""))</f>
        <v/>
      </c>
      <c r="F84" s="25" t="n"/>
      <c r="G84" s="12">
        <f>IF(C84="","",IFERROR(INDEX('Préstamos'!$I$11:$I$50,MATCH(C84,'Préstamos'!$M$11:$M$50,0)),""))</f>
        <v/>
      </c>
      <c r="H84" s="16">
        <f>IF(C84="","",IF(ISNA(MATCH(C84,'Préstamos'!$M$11:$M$50,0)),"Nº no existe",IF(F84="","Falta el importe",IF(G84&lt;-0.005,"Excede el préstamo","OK"))))</f>
        <v/>
      </c>
      <c r="I84" s="23" t="n"/>
    </row>
    <row r="85">
      <c r="B85" s="21" t="n"/>
      <c r="C85" s="22" t="n"/>
      <c r="D85" s="32">
        <f>IF(C85="","",IFERROR(INDEX('Préstamos'!$B$11:$B$50,MATCH(C85,'Préstamos'!$M$11:$M$50,0)),"¿Nº?"))</f>
        <v/>
      </c>
      <c r="E85" s="33">
        <f>IF(C85="","",IFERROR(INDEX('Préstamos'!$C$11:$C$50,MATCH(C85,'Préstamos'!$M$11:$M$50,0)),""))</f>
        <v/>
      </c>
      <c r="F85" s="25" t="n"/>
      <c r="G85" s="12">
        <f>IF(C85="","",IFERROR(INDEX('Préstamos'!$I$11:$I$50,MATCH(C85,'Préstamos'!$M$11:$M$50,0)),""))</f>
        <v/>
      </c>
      <c r="H85" s="16">
        <f>IF(C85="","",IF(ISNA(MATCH(C85,'Préstamos'!$M$11:$M$50,0)),"Nº no existe",IF(F85="","Falta el importe",IF(G85&lt;-0.005,"Excede el préstamo","OK"))))</f>
        <v/>
      </c>
      <c r="I85" s="23" t="n"/>
    </row>
    <row r="86">
      <c r="B86" s="21" t="n"/>
      <c r="C86" s="22" t="n"/>
      <c r="D86" s="32">
        <f>IF(C86="","",IFERROR(INDEX('Préstamos'!$B$11:$B$50,MATCH(C86,'Préstamos'!$M$11:$M$50,0)),"¿Nº?"))</f>
        <v/>
      </c>
      <c r="E86" s="33">
        <f>IF(C86="","",IFERROR(INDEX('Préstamos'!$C$11:$C$50,MATCH(C86,'Préstamos'!$M$11:$M$50,0)),""))</f>
        <v/>
      </c>
      <c r="F86" s="25" t="n"/>
      <c r="G86" s="12">
        <f>IF(C86="","",IFERROR(INDEX('Préstamos'!$I$11:$I$50,MATCH(C86,'Préstamos'!$M$11:$M$50,0)),""))</f>
        <v/>
      </c>
      <c r="H86" s="16">
        <f>IF(C86="","",IF(ISNA(MATCH(C86,'Préstamos'!$M$11:$M$50,0)),"Nº no existe",IF(F86="","Falta el importe",IF(G86&lt;-0.005,"Excede el préstamo","OK"))))</f>
        <v/>
      </c>
      <c r="I86" s="23" t="n"/>
    </row>
    <row r="87">
      <c r="B87" s="21" t="n"/>
      <c r="C87" s="22" t="n"/>
      <c r="D87" s="32">
        <f>IF(C87="","",IFERROR(INDEX('Préstamos'!$B$11:$B$50,MATCH(C87,'Préstamos'!$M$11:$M$50,0)),"¿Nº?"))</f>
        <v/>
      </c>
      <c r="E87" s="33">
        <f>IF(C87="","",IFERROR(INDEX('Préstamos'!$C$11:$C$50,MATCH(C87,'Préstamos'!$M$11:$M$50,0)),""))</f>
        <v/>
      </c>
      <c r="F87" s="25" t="n"/>
      <c r="G87" s="12">
        <f>IF(C87="","",IFERROR(INDEX('Préstamos'!$I$11:$I$50,MATCH(C87,'Préstamos'!$M$11:$M$50,0)),""))</f>
        <v/>
      </c>
      <c r="H87" s="16">
        <f>IF(C87="","",IF(ISNA(MATCH(C87,'Préstamos'!$M$11:$M$50,0)),"Nº no existe",IF(F87="","Falta el importe",IF(G87&lt;-0.005,"Excede el préstamo","OK"))))</f>
        <v/>
      </c>
      <c r="I87" s="23" t="n"/>
    </row>
    <row r="88">
      <c r="B88" s="20" t="inlineStr">
        <is>
          <t>TOTAL</t>
        </is>
      </c>
      <c r="D88" s="34">
        <f>COUNT(C8:C87)&amp;" pagos"</f>
        <v/>
      </c>
      <c r="F88" s="19">
        <f>SUM(F8:F87)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I3"/>
    <mergeCell ref="B2:I2"/>
  </mergeCells>
  <conditionalFormatting sqref="H8:H87">
    <cfRule type="cellIs" priority="1" operator="equal" dxfId="3">
      <formula>"OK"</formula>
    </cfRule>
    <cfRule type="expression" priority="2" dxfId="1">
      <formula>AND(H8&lt;&gt;"",H8&lt;&gt;"OK")</formula>
    </cfRule>
  </conditionalFormatting>
  <conditionalFormatting sqref="B8:I87">
    <cfRule type="expression" priority="3" dxfId="0">
      <formula>MOD(ROW(),2)=0</formula>
    </cfRule>
  </conditionalFormatting>
  <dataValidations count="1">
    <dataValidation sqref="C8:C87" showDropDown="0" showInputMessage="0" showErrorMessage="0" allowBlank="1" type="list">
      <formula1>=Listas!$B$2:$B$41</formula1>
    </dataValidation>
  </dataValidation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4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Cómo usar el registro de préstamos personales</t>
        </is>
      </c>
    </row>
    <row r="3">
      <c r="B3" s="3" t="inlineStr">
        <is>
          <t>Plantilla gratuita de Plantillas de Cálculo · plantillasdecalculo.com</t>
        </is>
      </c>
    </row>
    <row r="5">
      <c r="B5" s="9" t="inlineStr">
        <is>
          <t>CÓMO USARLA</t>
        </is>
      </c>
    </row>
    <row r="6" ht="30" customHeight="1">
      <c r="B6" s="35" t="inlineStr">
        <is>
          <t>1.  Hoja «Préstamos», celda D5: deja la fecha de control en =HOY() (se actualiza sola) o escribe una fecha para simular. En D6 indica con cuántos días de antelación quieres el aviso «Vence pronto».</t>
        </is>
      </c>
    </row>
    <row r="7" ht="30" customHeight="1">
      <c r="B7" s="35" t="inlineStr">
        <is>
          <t>2.  Anota cada préstamo en una fila de la tabla (filas 11 a 50): persona, dirección (Presto si has dado tú el dinero, Debo si te lo han prestado), importe, fecha del préstamo, devolución prevista y concepto.</t>
        </is>
      </c>
    </row>
    <row r="8" ht="30" customHeight="1">
      <c r="B8" s="35" t="inlineStr">
        <is>
          <t>3.  Escribe el nombre de la persona siempre igual: el Panel agrupa por nombre exacto («Marta (hermana)» y «Marta» serían dos personas distintas).</t>
        </is>
      </c>
    </row>
    <row r="9" ht="30" customHeight="1">
      <c r="B9" s="35" t="inlineStr">
        <is>
          <t>4.  Fíjate en el Nº que aparece solo en la columna M de cada préstamo: es el identificador para anotar sus devoluciones.</t>
        </is>
      </c>
    </row>
    <row r="10" ht="30" customHeight="1">
      <c r="B10" s="35" t="inlineStr">
        <is>
          <t>5.  Hoja «Devoluciones»: por cada pago, escribe la fecha, elige el Nº del préstamo en el desplegable e indica el importe devuelto. La persona y el pendiente se rellenan solos.</t>
        </is>
      </c>
    </row>
    <row r="11" ht="30" customHeight="1">
      <c r="B11" s="35" t="inlineStr">
        <is>
          <t>6.  Revisa la columna «Control» de Devoluciones: «Excede el préstamo» avisa de que has devuelto más de lo prestado y «Nº no existe» de que ese número no corresponde a ningún préstamo.</t>
        </is>
      </c>
    </row>
    <row r="12" ht="30" customHeight="1">
      <c r="B12" s="35" t="inlineStr">
        <is>
          <t>7.  En «Préstamos» consulta Devuelto, Pendiente, % devuelto, Estado y Días de retraso. Las filas retrasadas se pintan de rojo.</t>
        </is>
      </c>
    </row>
    <row r="13" ht="30" customHeight="1">
      <c r="B13" s="35" t="inlineStr">
        <is>
          <t>8.  Hoja «Panel»: mira cuánto te deben, cuánto debes, el saldo neto, el próximo vencimiento, el reparto por persona y el gráfico.</t>
        </is>
      </c>
    </row>
    <row r="15">
      <c r="B15" s="9" t="inlineStr">
        <is>
          <t>CONSEJOS</t>
        </is>
      </c>
    </row>
    <row r="16" ht="30" customHeight="1">
      <c r="B16" s="35" t="inlineStr">
        <is>
          <t>•  Los datos son un ejemplo ficticio: borra las celdas crema de ejemplo y escribe los tuyos. Las fórmulas de las filas vacías no dan error.</t>
        </is>
      </c>
    </row>
    <row r="17" ht="30" customHeight="1">
      <c r="B17" s="35" t="inlineStr">
        <is>
          <t>•  Estados: Saldado (pendiente a cero), Retrasado (fecha prevista pasada), Vence pronto (dentro de los días de aviso), Parcial (hay devoluciones pero queda pendiente) y Pendiente (sin devoluciones).</t>
        </is>
      </c>
    </row>
    <row r="18" ht="30" customHeight="1">
      <c r="B18" s="35" t="inlineStr">
        <is>
          <t>•  Si no hay fecha de devolución prevista, el préstamo nunca se marca como retrasado: añádela si quieres controlar el plazo.</t>
        </is>
      </c>
    </row>
    <row r="19" ht="30" customHeight="1">
      <c r="B19" s="35" t="inlineStr">
        <is>
          <t>•  La plantilla no calcula intereses: si pactáis intereses, anótalos como un importe aparte o sumándolos al importe del préstamo.</t>
        </is>
      </c>
    </row>
    <row r="20" ht="30" customHeight="1">
      <c r="B20" s="35" t="inlineStr">
        <is>
          <t>•  Las celdas con fondo crema y texto azul son editables; el resto está protegido sin contraseña (Revisar &gt; Desproteger hoja).</t>
        </is>
      </c>
    </row>
    <row r="22">
      <c r="B22" s="36" t="inlineStr">
        <is>
          <t>Las celdas con fondo crema y texto azul son para rellenar; las verdes se calculan solas.</t>
        </is>
      </c>
    </row>
    <row r="24" ht="44" customHeight="1">
      <c r="B24" s="37" t="inlineStr">
        <is>
          <t>Aviso: plantilla de registro y organización personal. No constituye asesoramiento financiero ni jurídico y no sustituye a un contrato. Para importes relevantes, conviene dejar el acuerdo por escrito y consultar a un profesional.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1"/>
  <sheetViews>
    <sheetView showGridLines="0" tabSelected="0" workbookViewId="0">
      <selection activeCell="A1" sqref="A1"/>
    </sheetView>
  </sheetViews>
  <sheetFormatPr baseColWidth="8" defaultRowHeight="15"/>
  <sheetData>
    <row r="1">
      <c r="A1" t="inlineStr">
        <is>
          <t>Dirección</t>
        </is>
      </c>
      <c r="B1" t="inlineStr">
        <is>
          <t>Nº</t>
        </is>
      </c>
    </row>
    <row r="2">
      <c r="A2" t="inlineStr">
        <is>
          <t>Presto</t>
        </is>
      </c>
      <c r="B2" t="n">
        <v>1</v>
      </c>
    </row>
    <row r="3">
      <c r="A3" t="inlineStr">
        <is>
          <t>Debo</t>
        </is>
      </c>
      <c r="B3" t="n">
        <v>2</v>
      </c>
    </row>
    <row r="4">
      <c r="B4" t="n">
        <v>3</v>
      </c>
    </row>
    <row r="5">
      <c r="B5" t="n">
        <v>4</v>
      </c>
    </row>
    <row r="6">
      <c r="B6" t="n">
        <v>5</v>
      </c>
    </row>
    <row r="7">
      <c r="B7" t="n">
        <v>6</v>
      </c>
    </row>
    <row r="8">
      <c r="B8" t="n">
        <v>7</v>
      </c>
    </row>
    <row r="9">
      <c r="B9" t="n">
        <v>8</v>
      </c>
    </row>
    <row r="10">
      <c r="B10" t="n">
        <v>9</v>
      </c>
    </row>
    <row r="11">
      <c r="B11" t="n">
        <v>10</v>
      </c>
    </row>
    <row r="12">
      <c r="B12" t="n">
        <v>11</v>
      </c>
    </row>
    <row r="13">
      <c r="B13" t="n">
        <v>12</v>
      </c>
    </row>
    <row r="14">
      <c r="B14" t="n">
        <v>13</v>
      </c>
    </row>
    <row r="15">
      <c r="B15" t="n">
        <v>14</v>
      </c>
    </row>
    <row r="16">
      <c r="B16" t="n">
        <v>15</v>
      </c>
    </row>
    <row r="17">
      <c r="B17" t="n">
        <v>16</v>
      </c>
    </row>
    <row r="18">
      <c r="B18" t="n">
        <v>17</v>
      </c>
    </row>
    <row r="19">
      <c r="B19" t="n">
        <v>18</v>
      </c>
    </row>
    <row r="20">
      <c r="B20" t="n">
        <v>19</v>
      </c>
    </row>
    <row r="21">
      <c r="B21" t="n">
        <v>20</v>
      </c>
    </row>
    <row r="22">
      <c r="B22" t="n">
        <v>21</v>
      </c>
    </row>
    <row r="23">
      <c r="B23" t="n">
        <v>22</v>
      </c>
    </row>
    <row r="24">
      <c r="B24" t="n">
        <v>23</v>
      </c>
    </row>
    <row r="25">
      <c r="B25" t="n">
        <v>24</v>
      </c>
    </row>
    <row r="26">
      <c r="B26" t="n">
        <v>25</v>
      </c>
    </row>
    <row r="27">
      <c r="B27" t="n">
        <v>26</v>
      </c>
    </row>
    <row r="28">
      <c r="B28" t="n">
        <v>27</v>
      </c>
    </row>
    <row r="29">
      <c r="B29" t="n">
        <v>28</v>
      </c>
    </row>
    <row r="30">
      <c r="B30" t="n">
        <v>29</v>
      </c>
    </row>
    <row r="31">
      <c r="B31" t="n">
        <v>30</v>
      </c>
    </row>
    <row r="32">
      <c r="B32" t="n">
        <v>31</v>
      </c>
    </row>
    <row r="33">
      <c r="B33" t="n">
        <v>32</v>
      </c>
    </row>
    <row r="34">
      <c r="B34" t="n">
        <v>33</v>
      </c>
    </row>
    <row r="35">
      <c r="B35" t="n">
        <v>34</v>
      </c>
    </row>
    <row r="36">
      <c r="B36" t="n">
        <v>35</v>
      </c>
    </row>
    <row r="37">
      <c r="B37" t="n">
        <v>36</v>
      </c>
    </row>
    <row r="38">
      <c r="B38" t="n">
        <v>37</v>
      </c>
    </row>
    <row r="39">
      <c r="B39" t="n">
        <v>38</v>
      </c>
    </row>
    <row r="40">
      <c r="B40" t="n">
        <v>39</v>
      </c>
    </row>
    <row r="41">
      <c r="B41" t="n">
        <v>40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2026-10-02T12:58:46Z</dcterms:created>
  <dcterms:modified xmlns:dcterms="http://purl.org/dc/terms/" xmlns:xsi="http://www.w3.org/2001/XMLSchema-instance" xsi:type="dcterms:W3CDTF">2026-10-02T12:58:46Z</dcterms:modified>
</cp:coreProperties>
</file>