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Instrucciones" sheetId="3" state="visible" r:id="rId3"/>
    <sheet xmlns:r="http://schemas.openxmlformats.org/officeDocument/2006/relationships" name="Lista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"/>
    <numFmt numFmtId="166" formatCode="yyyy-mm-dd"/>
    <numFmt numFmtId="167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64" fontId="7" fillId="4" borderId="1" applyAlignment="1" applyProtection="1" pivotButton="0" quotePrefix="0" xfId="0">
      <alignment horizontal="center" vertical="center"/>
      <protection locked="0" hidden="0"/>
    </xf>
    <xf numFmtId="164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" fontId="7" fillId="4" borderId="1" applyAlignment="1" applyProtection="1" pivotButton="0" quotePrefix="0" xfId="0">
      <alignment horizontal="center" vertical="center"/>
      <protection locked="0" hidden="0"/>
    </xf>
    <xf numFmtId="1" fontId="4" fillId="0" borderId="1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3" fontId="11" fillId="6" borderId="0" applyAlignment="1" pivotButton="0" quotePrefix="0" xfId="0">
      <alignment horizontal="center" vertical="center"/>
    </xf>
    <xf numFmtId="165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applyProtection="1" pivotButton="0" quotePrefix="0" xfId="0">
      <alignment vertical="center"/>
      <protection locked="0" hidden="0"/>
    </xf>
    <xf numFmtId="1" fontId="8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vertical="center"/>
    </xf>
    <xf numFmtId="165" fontId="8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" fontId="9" fillId="5" borderId="1" applyAlignment="1" pivotButton="0" quotePrefix="0" xfId="0">
      <alignment vertical="center"/>
    </xf>
    <xf numFmtId="165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164" fontId="4" fillId="0" borderId="1" applyAlignment="1" pivotButton="0" quotePrefix="0" xfId="0">
      <alignment horizontal="left" vertical="center"/>
    </xf>
    <xf numFmtId="0" fontId="7" fillId="4" borderId="1" applyAlignment="1" applyProtection="1" pivotButton="0" quotePrefix="0" xfId="0">
      <alignment horizontal="center" vertical="center"/>
      <protection locked="0" hidden="0"/>
    </xf>
    <xf numFmtId="165" fontId="7" fillId="4" borderId="1" applyAlignment="1" applyProtection="1" pivotButton="0" quotePrefix="0" xfId="0">
      <alignment vertical="center"/>
      <protection locked="0" hidden="0"/>
    </xf>
    <xf numFmtId="0" fontId="1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ill>
        <patternFill patternType="solid">
          <fgColor rgb="00F4FAF6"/>
          <bgColor rgb="00F4FAF6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E5E7EB"/>
          <bgColor rgb="00E5E7EB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vigente por viaje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'Resumen'!$B$13:$B$20</f>
            </numRef>
          </cat>
          <val>
            <numRef>
              <f>'Resumen'!$G$13:$G$20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por tipo de reserva</a:t>
            </a:r>
          </a:p>
        </rich>
      </tx>
    </title>
    <plotArea>
      <pieChart>
        <varyColors val="1"/>
        <ser>
          <idx val="0"/>
          <order val="0"/>
          <tx>
            <strRef>
              <f>'Resumen'!D24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'Resumen'!$B$25:$B$31</f>
            </numRef>
          </cat>
          <val>
            <numRef>
              <f>'Resumen'!$D$25:$D$31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14" customWidth="1" min="8" max="8"/>
    <col width="14" customWidth="1" min="9" max="9"/>
    <col width="12" customWidth="1" min="10" max="10"/>
    <col width="14" customWidth="1" min="11" max="11"/>
    <col width="13" customWidth="1" min="12" max="12"/>
    <col width="13" customWidth="1" min="13" max="13"/>
  </cols>
  <sheetData>
    <row r="2" ht="34" customHeight="1">
      <c r="B2" s="1" t="inlineStr">
        <is>
          <t>Resumen de reservas por viaje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Panel con lo que llevas gastado, lo que te falta por pagar y las cancelaciones gratuitas que vencen pronto.</t>
        </is>
      </c>
    </row>
    <row r="5">
      <c r="B5" s="4" t="inlineStr">
        <is>
          <t>Fecha de referencia (hoy)</t>
        </is>
      </c>
      <c r="D5" s="5">
        <f>TODAY()</f>
        <v/>
      </c>
      <c r="F5" s="4" t="inlineStr">
        <is>
          <t>Próxima salida</t>
        </is>
      </c>
      <c r="H5" s="6">
        <f>IFERROR(SMALL($C$13:$C$20,COUNTIF($C$13:$C$20,"&lt;"&amp;$D$5)+1),"")</f>
        <v/>
      </c>
      <c r="J5" s="7" t="inlineStr">
        <is>
          <t>Puedes escribir una fecha fija en D5 en lugar de =TODAY().</t>
        </is>
      </c>
    </row>
    <row r="6">
      <c r="B6" s="4" t="inlineStr">
        <is>
          <t>Avisar cuando falten (días) o menos</t>
        </is>
      </c>
      <c r="D6" s="8" t="n">
        <v>7</v>
      </c>
      <c r="F6" s="4" t="inlineStr">
        <is>
          <t>Faltan (días)</t>
        </is>
      </c>
      <c r="H6" s="9">
        <f>IF(H5="","",H5-D5)</f>
        <v/>
      </c>
    </row>
    <row r="8" ht="28" customHeight="1">
      <c r="B8" s="10" t="inlineStr">
        <is>
          <t>RESERVAS ACTIVAS</t>
        </is>
      </c>
      <c r="D8" s="10" t="inlineStr">
        <is>
          <t>IMPORTE VIGENTE</t>
        </is>
      </c>
      <c r="F8" s="10" t="inlineStr">
        <is>
          <t>PAGADO (SIN CANCELADAS)</t>
        </is>
      </c>
      <c r="H8" s="10" t="inlineStr">
        <is>
          <t>PENDIENTE DE PAGO</t>
        </is>
      </c>
      <c r="J8" s="10" t="inlineStr">
        <is>
          <t>CANCELACIONES PRÓXIMAS</t>
        </is>
      </c>
      <c r="L8" s="10" t="inlineStr">
        <is>
          <t>PAGADO EN CANCELADAS</t>
        </is>
      </c>
    </row>
    <row r="9" ht="34" customHeight="1">
      <c r="B9" s="11">
        <f>SUMPRODUCT((Reservas!$B$8:$B$47&lt;&gt;"")*(Reservas!$K$8:$K$47&lt;&gt;"Cancelada"))</f>
        <v/>
      </c>
      <c r="D9" s="12">
        <f>SUM(Reservas!$L$8:$L$47)</f>
        <v/>
      </c>
      <c r="F9" s="12">
        <f>SUMIFS(Reservas!$E$8:$E$47,Reservas!$K$8:$K$47,"&lt;&gt;Cancelada",Reservas!$B$8:$B$47,"&lt;&gt;")</f>
        <v/>
      </c>
      <c r="H9" s="12">
        <f>SUM(Reservas!$M$8:$M$47)</f>
        <v/>
      </c>
      <c r="J9" s="11">
        <f>COUNTIF(Reservas!$O$8:$O$47,"Vence pronto")</f>
        <v/>
      </c>
      <c r="L9" s="12">
        <f>SUMIFS(Reservas!$E$8:$E$47,Reservas!$K$8:$K$47,"Cancelada")</f>
        <v/>
      </c>
    </row>
    <row r="11">
      <c r="B11" s="13" t="inlineStr">
        <is>
          <t>RESUMEN POR VIAJE (escribe aquí los nombres de tus viajes)</t>
        </is>
      </c>
    </row>
    <row r="12" ht="44" customHeight="1">
      <c r="B12" s="14" t="inlineStr">
        <is>
          <t>Viaje</t>
        </is>
      </c>
      <c r="C12" s="14" t="inlineStr">
        <is>
          <t>Salida</t>
        </is>
      </c>
      <c r="D12" s="14" t="inlineStr">
        <is>
          <t>Regreso</t>
        </is>
      </c>
      <c r="E12" s="14" t="inlineStr">
        <is>
          <t>Días para la salida</t>
        </is>
      </c>
      <c r="F12" s="14" t="inlineStr">
        <is>
          <t>Nº de reservas</t>
        </is>
      </c>
      <c r="G12" s="14" t="inlineStr">
        <is>
          <t>Importe vigente</t>
        </is>
      </c>
      <c r="H12" s="14" t="inlineStr">
        <is>
          <t>Pagado</t>
        </is>
      </c>
      <c r="I12" s="14" t="inlineStr">
        <is>
          <t>Pendiente de pago</t>
        </is>
      </c>
      <c r="J12" s="14" t="inlineStr">
        <is>
          <t>% pagado</t>
        </is>
      </c>
      <c r="K12" s="14" t="inlineStr">
        <is>
          <t>Cancelaciones próximas</t>
        </is>
      </c>
      <c r="L12" s="14" t="inlineStr">
        <is>
          <t>Coste por día</t>
        </is>
      </c>
      <c r="M12" s="14" t="inlineStr">
        <is>
          <t>Estado del viaje</t>
        </is>
      </c>
    </row>
    <row r="13">
      <c r="B13" s="15" t="inlineStr">
        <is>
          <t>Roma - puente de diciembre</t>
        </is>
      </c>
      <c r="C13" s="5" t="n">
        <v>46360</v>
      </c>
      <c r="D13" s="5" t="n">
        <v>46364</v>
      </c>
      <c r="E13" s="16">
        <f>IF(OR(B13="",C13=""),"",MAX(C13-$D$5,0))</f>
        <v/>
      </c>
      <c r="F13" s="16">
        <f>IF(B13="","",COUNTIFS(Reservas!$B$8:$B$47,B13,Reservas!$K$8:$K$47,"&lt;&gt;Cancelada"))</f>
        <v/>
      </c>
      <c r="G13" s="17">
        <f>IF(B13="","",SUMIF(Reservas!$B$8:$B$47,B13,Reservas!$L$8:$L$47))</f>
        <v/>
      </c>
      <c r="H13" s="18">
        <f>IF(B13="","",SUMIFS(Reservas!$E$8:$E$47,Reservas!$B$8:$B$47,B13,Reservas!$K$8:$K$47,"&lt;&gt;Cancelada"))</f>
        <v/>
      </c>
      <c r="I13" s="18">
        <f>IF(B13="","",SUMIF(Reservas!$B$8:$B$47,B13,Reservas!$M$8:$M$47))</f>
        <v/>
      </c>
      <c r="J13" s="19">
        <f>IF(B13="","",IF(G13=0,0,ROUND(H13/G13,4)))</f>
        <v/>
      </c>
      <c r="K13" s="16">
        <f>IF(B13="","",COUNTIFS(Reservas!$B$8:$B$47,B13,Reservas!$O$8:$O$47,"Vence pronto"))</f>
        <v/>
      </c>
      <c r="L13" s="18">
        <f>IF(OR(B13="",C13="",D13=""),"",IF(D13&lt;C13,"",ROUND(G13/(D13-C13+1),2)))</f>
        <v/>
      </c>
      <c r="M13" s="20">
        <f>IF(OR(B13="",C13="",D13=""),"",IF(D13&lt;$D$5,"Finalizado",IF(C13&lt;=$D$5,"En curso","Próximo")))</f>
        <v/>
      </c>
    </row>
    <row r="14">
      <c r="B14" s="15" t="inlineStr">
        <is>
          <t>Lisboa - escapada de enero</t>
        </is>
      </c>
      <c r="C14" s="5" t="n">
        <v>46402</v>
      </c>
      <c r="D14" s="5" t="n">
        <v>46405</v>
      </c>
      <c r="E14" s="16">
        <f>IF(OR(B14="",C14=""),"",MAX(C14-$D$5,0))</f>
        <v/>
      </c>
      <c r="F14" s="16">
        <f>IF(B14="","",COUNTIFS(Reservas!$B$8:$B$47,B14,Reservas!$K$8:$K$47,"&lt;&gt;Cancelada"))</f>
        <v/>
      </c>
      <c r="G14" s="17">
        <f>IF(B14="","",SUMIF(Reservas!$B$8:$B$47,B14,Reservas!$L$8:$L$47))</f>
        <v/>
      </c>
      <c r="H14" s="18">
        <f>IF(B14="","",SUMIFS(Reservas!$E$8:$E$47,Reservas!$B$8:$B$47,B14,Reservas!$K$8:$K$47,"&lt;&gt;Cancelada"))</f>
        <v/>
      </c>
      <c r="I14" s="18">
        <f>IF(B14="","",SUMIF(Reservas!$B$8:$B$47,B14,Reservas!$M$8:$M$47))</f>
        <v/>
      </c>
      <c r="J14" s="19">
        <f>IF(B14="","",IF(G14=0,0,ROUND(H14/G14,4)))</f>
        <v/>
      </c>
      <c r="K14" s="16">
        <f>IF(B14="","",COUNTIFS(Reservas!$B$8:$B$47,B14,Reservas!$O$8:$O$47,"Vence pronto"))</f>
        <v/>
      </c>
      <c r="L14" s="18">
        <f>IF(OR(B14="",C14="",D14=""),"",IF(D14&lt;C14,"",ROUND(G14/(D14-C14+1),2)))</f>
        <v/>
      </c>
      <c r="M14" s="20">
        <f>IF(OR(B14="",C14="",D14=""),"",IF(D14&lt;$D$5,"Finalizado",IF(C14&lt;=$D$5,"En curso","Próximo")))</f>
        <v/>
      </c>
    </row>
    <row r="15">
      <c r="B15" s="15" t="inlineStr">
        <is>
          <t>Costa Brava - verano 2027</t>
        </is>
      </c>
      <c r="C15" s="5" t="n">
        <v>46588</v>
      </c>
      <c r="D15" s="5" t="n">
        <v>46595</v>
      </c>
      <c r="E15" s="16">
        <f>IF(OR(B15="",C15=""),"",MAX(C15-$D$5,0))</f>
        <v/>
      </c>
      <c r="F15" s="16">
        <f>IF(B15="","",COUNTIFS(Reservas!$B$8:$B$47,B15,Reservas!$K$8:$K$47,"&lt;&gt;Cancelada"))</f>
        <v/>
      </c>
      <c r="G15" s="17">
        <f>IF(B15="","",SUMIF(Reservas!$B$8:$B$47,B15,Reservas!$L$8:$L$47))</f>
        <v/>
      </c>
      <c r="H15" s="18">
        <f>IF(B15="","",SUMIFS(Reservas!$E$8:$E$47,Reservas!$B$8:$B$47,B15,Reservas!$K$8:$K$47,"&lt;&gt;Cancelada"))</f>
        <v/>
      </c>
      <c r="I15" s="18">
        <f>IF(B15="","",SUMIF(Reservas!$B$8:$B$47,B15,Reservas!$M$8:$M$47))</f>
        <v/>
      </c>
      <c r="J15" s="19">
        <f>IF(B15="","",IF(G15=0,0,ROUND(H15/G15,4)))</f>
        <v/>
      </c>
      <c r="K15" s="16">
        <f>IF(B15="","",COUNTIFS(Reservas!$B$8:$B$47,B15,Reservas!$O$8:$O$47,"Vence pronto"))</f>
        <v/>
      </c>
      <c r="L15" s="18">
        <f>IF(OR(B15="",C15="",D15=""),"",IF(D15&lt;C15,"",ROUND(G15/(D15-C15+1),2)))</f>
        <v/>
      </c>
      <c r="M15" s="20">
        <f>IF(OR(B15="",C15="",D15=""),"",IF(D15&lt;$D$5,"Finalizado",IF(C15&lt;=$D$5,"En curso","Próximo")))</f>
        <v/>
      </c>
    </row>
    <row r="16">
      <c r="B16" s="15" t="inlineStr">
        <is>
          <t>Berlín - septiembre</t>
        </is>
      </c>
      <c r="C16" s="5" t="n">
        <v>46283</v>
      </c>
      <c r="D16" s="5" t="n">
        <v>46287</v>
      </c>
      <c r="E16" s="16">
        <f>IF(OR(B16="",C16=""),"",MAX(C16-$D$5,0))</f>
        <v/>
      </c>
      <c r="F16" s="16">
        <f>IF(B16="","",COUNTIFS(Reservas!$B$8:$B$47,B16,Reservas!$K$8:$K$47,"&lt;&gt;Cancelada"))</f>
        <v/>
      </c>
      <c r="G16" s="17">
        <f>IF(B16="","",SUMIF(Reservas!$B$8:$B$47,B16,Reservas!$L$8:$L$47))</f>
        <v/>
      </c>
      <c r="H16" s="18">
        <f>IF(B16="","",SUMIFS(Reservas!$E$8:$E$47,Reservas!$B$8:$B$47,B16,Reservas!$K$8:$K$47,"&lt;&gt;Cancelada"))</f>
        <v/>
      </c>
      <c r="I16" s="18">
        <f>IF(B16="","",SUMIF(Reservas!$B$8:$B$47,B16,Reservas!$M$8:$M$47))</f>
        <v/>
      </c>
      <c r="J16" s="19">
        <f>IF(B16="","",IF(G16=0,0,ROUND(H16/G16,4)))</f>
        <v/>
      </c>
      <c r="K16" s="16">
        <f>IF(B16="","",COUNTIFS(Reservas!$B$8:$B$47,B16,Reservas!$O$8:$O$47,"Vence pronto"))</f>
        <v/>
      </c>
      <c r="L16" s="18">
        <f>IF(OR(B16="",C16="",D16=""),"",IF(D16&lt;C16,"",ROUND(G16/(D16-C16+1),2)))</f>
        <v/>
      </c>
      <c r="M16" s="20">
        <f>IF(OR(B16="",C16="",D16=""),"",IF(D16&lt;$D$5,"Finalizado",IF(C16&lt;=$D$5,"En curso","Próximo")))</f>
        <v/>
      </c>
    </row>
    <row r="17">
      <c r="B17" s="15" t="inlineStr">
        <is>
          <t>Sevilla - fin de semana</t>
        </is>
      </c>
      <c r="C17" s="5" t="n">
        <v>46332</v>
      </c>
      <c r="D17" s="5" t="n">
        <v>46334</v>
      </c>
      <c r="E17" s="16">
        <f>IF(OR(B17="",C17=""),"",MAX(C17-$D$5,0))</f>
        <v/>
      </c>
      <c r="F17" s="16">
        <f>IF(B17="","",COUNTIFS(Reservas!$B$8:$B$47,B17,Reservas!$K$8:$K$47,"&lt;&gt;Cancelada"))</f>
        <v/>
      </c>
      <c r="G17" s="17">
        <f>IF(B17="","",SUMIF(Reservas!$B$8:$B$47,B17,Reservas!$L$8:$L$47))</f>
        <v/>
      </c>
      <c r="H17" s="18">
        <f>IF(B17="","",SUMIFS(Reservas!$E$8:$E$47,Reservas!$B$8:$B$47,B17,Reservas!$K$8:$K$47,"&lt;&gt;Cancelada"))</f>
        <v/>
      </c>
      <c r="I17" s="18">
        <f>IF(B17="","",SUMIF(Reservas!$B$8:$B$47,B17,Reservas!$M$8:$M$47))</f>
        <v/>
      </c>
      <c r="J17" s="19">
        <f>IF(B17="","",IF(G17=0,0,ROUND(H17/G17,4)))</f>
        <v/>
      </c>
      <c r="K17" s="16">
        <f>IF(B17="","",COUNTIFS(Reservas!$B$8:$B$47,B17,Reservas!$O$8:$O$47,"Vence pronto"))</f>
        <v/>
      </c>
      <c r="L17" s="18">
        <f>IF(OR(B17="",C17="",D17=""),"",IF(D17&lt;C17,"",ROUND(G17/(D17-C17+1),2)))</f>
        <v/>
      </c>
      <c r="M17" s="20">
        <f>IF(OR(B17="",C17="",D17=""),"",IF(D17&lt;$D$5,"Finalizado",IF(C17&lt;=$D$5,"En curso","Próximo")))</f>
        <v/>
      </c>
    </row>
    <row r="18">
      <c r="B18" s="15" t="n"/>
      <c r="C18" s="5" t="n"/>
      <c r="D18" s="5" t="n"/>
      <c r="E18" s="16">
        <f>IF(OR(B18="",C18=""),"",MAX(C18-$D$5,0))</f>
        <v/>
      </c>
      <c r="F18" s="16">
        <f>IF(B18="","",COUNTIFS(Reservas!$B$8:$B$47,B18,Reservas!$K$8:$K$47,"&lt;&gt;Cancelada"))</f>
        <v/>
      </c>
      <c r="G18" s="17">
        <f>IF(B18="","",SUMIF(Reservas!$B$8:$B$47,B18,Reservas!$L$8:$L$47))</f>
        <v/>
      </c>
      <c r="H18" s="18">
        <f>IF(B18="","",SUMIFS(Reservas!$E$8:$E$47,Reservas!$B$8:$B$47,B18,Reservas!$K$8:$K$47,"&lt;&gt;Cancelada"))</f>
        <v/>
      </c>
      <c r="I18" s="18">
        <f>IF(B18="","",SUMIF(Reservas!$B$8:$B$47,B18,Reservas!$M$8:$M$47))</f>
        <v/>
      </c>
      <c r="J18" s="19">
        <f>IF(B18="","",IF(G18=0,0,ROUND(H18/G18,4)))</f>
        <v/>
      </c>
      <c r="K18" s="16">
        <f>IF(B18="","",COUNTIFS(Reservas!$B$8:$B$47,B18,Reservas!$O$8:$O$47,"Vence pronto"))</f>
        <v/>
      </c>
      <c r="L18" s="18">
        <f>IF(OR(B18="",C18="",D18=""),"",IF(D18&lt;C18,"",ROUND(G18/(D18-C18+1),2)))</f>
        <v/>
      </c>
      <c r="M18" s="20">
        <f>IF(OR(B18="",C18="",D18=""),"",IF(D18&lt;$D$5,"Finalizado",IF(C18&lt;=$D$5,"En curso","Próximo")))</f>
        <v/>
      </c>
    </row>
    <row r="19">
      <c r="B19" s="15" t="n"/>
      <c r="C19" s="5" t="n"/>
      <c r="D19" s="5" t="n"/>
      <c r="E19" s="16">
        <f>IF(OR(B19="",C19=""),"",MAX(C19-$D$5,0))</f>
        <v/>
      </c>
      <c r="F19" s="16">
        <f>IF(B19="","",COUNTIFS(Reservas!$B$8:$B$47,B19,Reservas!$K$8:$K$47,"&lt;&gt;Cancelada"))</f>
        <v/>
      </c>
      <c r="G19" s="17">
        <f>IF(B19="","",SUMIF(Reservas!$B$8:$B$47,B19,Reservas!$L$8:$L$47))</f>
        <v/>
      </c>
      <c r="H19" s="18">
        <f>IF(B19="","",SUMIFS(Reservas!$E$8:$E$47,Reservas!$B$8:$B$47,B19,Reservas!$K$8:$K$47,"&lt;&gt;Cancelada"))</f>
        <v/>
      </c>
      <c r="I19" s="18">
        <f>IF(B19="","",SUMIF(Reservas!$B$8:$B$47,B19,Reservas!$M$8:$M$47))</f>
        <v/>
      </c>
      <c r="J19" s="19">
        <f>IF(B19="","",IF(G19=0,0,ROUND(H19/G19,4)))</f>
        <v/>
      </c>
      <c r="K19" s="16">
        <f>IF(B19="","",COUNTIFS(Reservas!$B$8:$B$47,B19,Reservas!$O$8:$O$47,"Vence pronto"))</f>
        <v/>
      </c>
      <c r="L19" s="18">
        <f>IF(OR(B19="",C19="",D19=""),"",IF(D19&lt;C19,"",ROUND(G19/(D19-C19+1),2)))</f>
        <v/>
      </c>
      <c r="M19" s="20">
        <f>IF(OR(B19="",C19="",D19=""),"",IF(D19&lt;$D$5,"Finalizado",IF(C19&lt;=$D$5,"En curso","Próximo")))</f>
        <v/>
      </c>
    </row>
    <row r="20">
      <c r="B20" s="15" t="n"/>
      <c r="C20" s="5" t="n"/>
      <c r="D20" s="5" t="n"/>
      <c r="E20" s="16">
        <f>IF(OR(B20="",C20=""),"",MAX(C20-$D$5,0))</f>
        <v/>
      </c>
      <c r="F20" s="16">
        <f>IF(B20="","",COUNTIFS(Reservas!$B$8:$B$47,B20,Reservas!$K$8:$K$47,"&lt;&gt;Cancelada"))</f>
        <v/>
      </c>
      <c r="G20" s="17">
        <f>IF(B20="","",SUMIF(Reservas!$B$8:$B$47,B20,Reservas!$L$8:$L$47))</f>
        <v/>
      </c>
      <c r="H20" s="18">
        <f>IF(B20="","",SUMIFS(Reservas!$E$8:$E$47,Reservas!$B$8:$B$47,B20,Reservas!$K$8:$K$47,"&lt;&gt;Cancelada"))</f>
        <v/>
      </c>
      <c r="I20" s="18">
        <f>IF(B20="","",SUMIF(Reservas!$B$8:$B$47,B20,Reservas!$M$8:$M$47))</f>
        <v/>
      </c>
      <c r="J20" s="19">
        <f>IF(B20="","",IF(G20=0,0,ROUND(H20/G20,4)))</f>
        <v/>
      </c>
      <c r="K20" s="16">
        <f>IF(B20="","",COUNTIFS(Reservas!$B$8:$B$47,B20,Reservas!$O$8:$O$47,"Vence pronto"))</f>
        <v/>
      </c>
      <c r="L20" s="18">
        <f>IF(OR(B20="",C20="",D20=""),"",IF(D20&lt;C20,"",ROUND(G20/(D20-C20+1),2)))</f>
        <v/>
      </c>
      <c r="M20" s="20">
        <f>IF(OR(B20="",C20="",D20=""),"",IF(D20&lt;$D$5,"Finalizado",IF(C20&lt;=$D$5,"En curso","Próximo")))</f>
        <v/>
      </c>
    </row>
    <row r="21">
      <c r="B21" s="4" t="inlineStr">
        <is>
          <t>TOTAL</t>
        </is>
      </c>
      <c r="F21" s="21">
        <f>SUM(F13:F20)</f>
        <v/>
      </c>
      <c r="G21" s="22">
        <f>SUM(G13:G20)</f>
        <v/>
      </c>
      <c r="H21" s="22">
        <f>SUM(H13:H20)</f>
        <v/>
      </c>
      <c r="I21" s="22">
        <f>SUM(I13:I20)</f>
        <v/>
      </c>
      <c r="J21" s="23">
        <f>IF(G21=0,0,ROUND(H21/G21,4))</f>
        <v/>
      </c>
      <c r="K21" s="21">
        <f>SUM(K13:K20)</f>
        <v/>
      </c>
    </row>
    <row r="22">
      <c r="B22" s="7" t="inlineStr">
        <is>
          <t>Importe sin viaje de la lista (debería ser 0)</t>
        </is>
      </c>
      <c r="G22" s="18">
        <f>ROUND(SUM(Reservas!$L$8:$L$47)-G21,2)</f>
        <v/>
      </c>
    </row>
    <row r="23">
      <c r="B23" s="13" t="inlineStr">
        <is>
          <t>GASTO POR TIPO DE RESERVA</t>
        </is>
      </c>
    </row>
    <row r="24" ht="30" customHeight="1">
      <c r="B24" s="14" t="inlineStr">
        <is>
          <t>Tipo</t>
        </is>
      </c>
      <c r="C24" s="14" t="inlineStr">
        <is>
          <t>Nº de reservas</t>
        </is>
      </c>
      <c r="D24" s="14" t="inlineStr">
        <is>
          <t>Importe vigente</t>
        </is>
      </c>
      <c r="E24" s="14" t="inlineStr">
        <is>
          <t>% del total</t>
        </is>
      </c>
    </row>
    <row r="25">
      <c r="B25" s="24">
        <f>Listas!$A$2</f>
        <v/>
      </c>
      <c r="C25" s="16">
        <f>COUNTIFS(Reservas!$C$8:$C$47,B25,Reservas!$K$8:$K$47,"&lt;&gt;Cancelada")</f>
        <v/>
      </c>
      <c r="D25" s="17">
        <f>SUMIF(Reservas!$C$8:$C$47,B25,Reservas!$L$8:$L$47)</f>
        <v/>
      </c>
      <c r="E25" s="19">
        <f>IF($D$32=0,0,D25/$D$32)</f>
        <v/>
      </c>
    </row>
    <row r="26">
      <c r="B26" s="24">
        <f>Listas!$A$3</f>
        <v/>
      </c>
      <c r="C26" s="16">
        <f>COUNTIFS(Reservas!$C$8:$C$47,B26,Reservas!$K$8:$K$47,"&lt;&gt;Cancelada")</f>
        <v/>
      </c>
      <c r="D26" s="17">
        <f>SUMIF(Reservas!$C$8:$C$47,B26,Reservas!$L$8:$L$47)</f>
        <v/>
      </c>
      <c r="E26" s="19">
        <f>IF($D$32=0,0,D26/$D$32)</f>
        <v/>
      </c>
    </row>
    <row r="27">
      <c r="B27" s="24">
        <f>Listas!$A$4</f>
        <v/>
      </c>
      <c r="C27" s="16">
        <f>COUNTIFS(Reservas!$C$8:$C$47,B27,Reservas!$K$8:$K$47,"&lt;&gt;Cancelada")</f>
        <v/>
      </c>
      <c r="D27" s="17">
        <f>SUMIF(Reservas!$C$8:$C$47,B27,Reservas!$L$8:$L$47)</f>
        <v/>
      </c>
      <c r="E27" s="19">
        <f>IF($D$32=0,0,D27/$D$32)</f>
        <v/>
      </c>
    </row>
    <row r="28">
      <c r="B28" s="24">
        <f>Listas!$A$5</f>
        <v/>
      </c>
      <c r="C28" s="16">
        <f>COUNTIFS(Reservas!$C$8:$C$47,B28,Reservas!$K$8:$K$47,"&lt;&gt;Cancelada")</f>
        <v/>
      </c>
      <c r="D28" s="17">
        <f>SUMIF(Reservas!$C$8:$C$47,B28,Reservas!$L$8:$L$47)</f>
        <v/>
      </c>
      <c r="E28" s="19">
        <f>IF($D$32=0,0,D28/$D$32)</f>
        <v/>
      </c>
    </row>
    <row r="29">
      <c r="B29" s="24">
        <f>Listas!$A$6</f>
        <v/>
      </c>
      <c r="C29" s="16">
        <f>COUNTIFS(Reservas!$C$8:$C$47,B29,Reservas!$K$8:$K$47,"&lt;&gt;Cancelada")</f>
        <v/>
      </c>
      <c r="D29" s="17">
        <f>SUMIF(Reservas!$C$8:$C$47,B29,Reservas!$L$8:$L$47)</f>
        <v/>
      </c>
      <c r="E29" s="19">
        <f>IF($D$32=0,0,D29/$D$32)</f>
        <v/>
      </c>
    </row>
    <row r="30">
      <c r="B30" s="24">
        <f>Listas!$A$7</f>
        <v/>
      </c>
      <c r="C30" s="16">
        <f>COUNTIFS(Reservas!$C$8:$C$47,B30,Reservas!$K$8:$K$47,"&lt;&gt;Cancelada")</f>
        <v/>
      </c>
      <c r="D30" s="17">
        <f>SUMIF(Reservas!$C$8:$C$47,B30,Reservas!$L$8:$L$47)</f>
        <v/>
      </c>
      <c r="E30" s="19">
        <f>IF($D$32=0,0,D30/$D$32)</f>
        <v/>
      </c>
    </row>
    <row r="31">
      <c r="B31" s="24">
        <f>Listas!$A$8</f>
        <v/>
      </c>
      <c r="C31" s="16">
        <f>COUNTIFS(Reservas!$C$8:$C$47,B31,Reservas!$K$8:$K$47,"&lt;&gt;Cancelada")</f>
        <v/>
      </c>
      <c r="D31" s="17">
        <f>SUMIF(Reservas!$C$8:$C$47,B31,Reservas!$L$8:$L$47)</f>
        <v/>
      </c>
      <c r="E31" s="19">
        <f>IF($D$32=0,0,D31/$D$32)</f>
        <v/>
      </c>
    </row>
    <row r="32">
      <c r="B32" s="4" t="inlineStr">
        <is>
          <t>TOTAL</t>
        </is>
      </c>
      <c r="C32" s="21">
        <f>SUM(C25:C31)</f>
        <v/>
      </c>
      <c r="D32" s="22">
        <f>SUM(D25:D31)</f>
        <v/>
      </c>
      <c r="E32" s="23">
        <f>SUM(E25:E31)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D8:E8"/>
    <mergeCell ref="B2:M2"/>
    <mergeCell ref="B3:M3"/>
    <mergeCell ref="L8:M8"/>
    <mergeCell ref="J9:K9"/>
    <mergeCell ref="J8:K8"/>
    <mergeCell ref="H8:I8"/>
    <mergeCell ref="B9:C9"/>
    <mergeCell ref="D9:E9"/>
    <mergeCell ref="B8:C8"/>
    <mergeCell ref="H9:I9"/>
    <mergeCell ref="F9:G9"/>
    <mergeCell ref="L9:M9"/>
    <mergeCell ref="F8:G8"/>
  </mergeCells>
  <conditionalFormatting sqref="B13:B20">
    <cfRule type="expression" priority="1" dxfId="0">
      <formula>MOD(ROW(),2)=0</formula>
    </cfRule>
  </conditionalFormatting>
  <conditionalFormatting sqref="G13:G20">
    <cfRule type="dataBar" priority="2">
      <dataBar>
        <cfvo type="num" val="0"/>
        <cfvo type="max"/>
        <color rgb="0034D399"/>
      </dataBar>
    </cfRule>
  </conditionalFormatting>
  <conditionalFormatting sqref="J13:J20">
    <cfRule type="dataBar" priority="3">
      <dataBar>
        <cfvo type="num" val="0"/>
        <cfvo type="max"/>
        <color rgb="0060A5FA"/>
      </dataBar>
    </cfRule>
  </conditionalFormatting>
  <conditionalFormatting sqref="K13:K20">
    <cfRule type="expression" priority="4" dxfId="1">
      <formula>AND(ISNUMBER(K13),K13&gt;0)</formula>
    </cfRule>
  </conditionalFormatting>
  <conditionalFormatting sqref="M13:M20">
    <cfRule type="cellIs" priority="5" operator="equal" dxfId="2">
      <formula>"En curso"</formula>
    </cfRule>
    <cfRule type="cellIs" priority="6" operator="equal" dxfId="3">
      <formula>"Finalizado"</formula>
    </cfRule>
  </conditionalFormatting>
  <conditionalFormatting sqref="G22">
    <cfRule type="expression" priority="7" dxfId="4">
      <formula>G22&lt;&gt;0</formula>
    </cfRule>
  </conditionalFormatting>
  <conditionalFormatting sqref="D25:D31">
    <cfRule type="dataBar" priority="8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P4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7" customWidth="1" min="3" max="3"/>
    <col width="13" customWidth="1" min="4" max="4"/>
    <col width="13" customWidth="1" min="5" max="5"/>
    <col width="30" customWidth="1" min="6" max="6"/>
    <col width="13" customWidth="1" min="7" max="7"/>
    <col width="12" customWidth="1" min="8" max="8"/>
    <col width="12" customWidth="1" min="9" max="9"/>
    <col width="13" customWidth="1" min="10" max="10"/>
    <col width="17" customWidth="1" min="11" max="11"/>
    <col width="13" customWidth="1" min="12" max="12"/>
    <col width="13" customWidth="1" min="13" max="13"/>
    <col width="11" customWidth="1" min="14" max="14"/>
    <col width="16" customWidth="1" min="15" max="15"/>
    <col width="11" customWidth="1" min="16" max="16"/>
  </cols>
  <sheetData>
    <row r="2" ht="34" customHeight="1">
      <c r="B2" s="1" t="inlineStr">
        <is>
          <t>Registro de reservas de viaje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Una fila por reserva: vuelo, alojamiento, coche, actividad... Los importes pendientes y los avisos de cancelación se calculan solos.</t>
        </is>
      </c>
    </row>
    <row r="5">
      <c r="B5" s="4" t="inlineStr">
        <is>
          <t>Fecha de referencia (hoy):</t>
        </is>
      </c>
      <c r="D5" s="25">
        <f>Resumen!$D$5</f>
        <v/>
      </c>
      <c r="E5" s="7" t="inlineStr">
        <is>
          <t>Se cambia en la hoja «Resumen». Si dejas «Cancelable hasta» vacío, la reserva se considera sin cancelación gratuita.</t>
        </is>
      </c>
    </row>
    <row r="7" ht="44" customHeight="1">
      <c r="B7" s="14" t="inlineStr">
        <is>
          <t>Viaje</t>
        </is>
      </c>
      <c r="C7" s="14" t="inlineStr">
        <is>
          <t>Tipo</t>
        </is>
      </c>
      <c r="D7" s="14" t="inlineStr">
        <is>
          <t>Importe total</t>
        </is>
      </c>
      <c r="E7" s="14" t="inlineStr">
        <is>
          <t>Pagado</t>
        </is>
      </c>
      <c r="F7" s="14" t="inlineStr">
        <is>
          <t>Descripción / proveedor</t>
        </is>
      </c>
      <c r="G7" s="14" t="inlineStr">
        <is>
          <t>Localizador</t>
        </is>
      </c>
      <c r="H7" s="14" t="inlineStr">
        <is>
          <t>Fecha de reserva</t>
        </is>
      </c>
      <c r="I7" s="14" t="inlineStr">
        <is>
          <t>Fecha del servicio</t>
        </is>
      </c>
      <c r="J7" s="14" t="inlineStr">
        <is>
          <t>Cancelable hasta</t>
        </is>
      </c>
      <c r="K7" s="14" t="inlineStr">
        <is>
          <t>Estado</t>
        </is>
      </c>
      <c r="L7" s="14" t="inlineStr">
        <is>
          <t>Importe vigente</t>
        </is>
      </c>
      <c r="M7" s="14" t="inlineStr">
        <is>
          <t>Pendiente de pago</t>
        </is>
      </c>
      <c r="N7" s="14" t="inlineStr">
        <is>
          <t>Días para cancelar</t>
        </is>
      </c>
      <c r="O7" s="14" t="inlineStr">
        <is>
          <t>Aviso</t>
        </is>
      </c>
      <c r="P7" s="14" t="inlineStr">
        <is>
          <t>Días para el servicio</t>
        </is>
      </c>
    </row>
    <row r="8">
      <c r="B8" s="15" t="inlineStr">
        <is>
          <t>Roma - puente de diciembre</t>
        </is>
      </c>
      <c r="C8" s="26" t="inlineStr">
        <is>
          <t>Vuelo</t>
        </is>
      </c>
      <c r="D8" s="27" t="n">
        <v>286.4</v>
      </c>
      <c r="E8" s="27" t="n">
        <v>286.4</v>
      </c>
      <c r="F8" s="15" t="inlineStr">
        <is>
          <t>Vuelo Madrid-Roma ida y vuelta (2 pers.)</t>
        </is>
      </c>
      <c r="G8" s="26" t="inlineStr">
        <is>
          <t>XK4P9Q</t>
        </is>
      </c>
      <c r="H8" s="5" t="n">
        <v>46267</v>
      </c>
      <c r="I8" s="5" t="n">
        <v>46360</v>
      </c>
      <c r="J8" s="5" t="n"/>
      <c r="K8" s="26" t="inlineStr">
        <is>
          <t>Confirmada</t>
        </is>
      </c>
      <c r="L8" s="17">
        <f>IF(B8="","",IF(K8="Cancelada",0,D8))</f>
        <v/>
      </c>
      <c r="M8" s="17">
        <f>IF(B8="","",IF(K8="Cancelada",0,MAX(D8-E8,0)))</f>
        <v/>
      </c>
      <c r="N8" s="16">
        <f>IF(OR(B8="",J8="",K8="Cancelada",K8="Utilizada"),"",J8-Resumen!$D$5)</f>
        <v/>
      </c>
      <c r="O8" s="20">
        <f>IF(B8="","",IF(OR(K8="Cancelada",K8="Utilizada"),"",IF(J8="","Sin cancelación",IF(N8&lt;0,"Plazo vencido",IF(N8&lt;=Resumen!$D$6,"Vence pronto","En plazo")))))</f>
        <v/>
      </c>
      <c r="P8" s="16">
        <f>IF(OR(B8="",I8="",K8="Cancelada",K8="Utilizada"),"",I8-Resumen!$D$5)</f>
        <v/>
      </c>
    </row>
    <row r="9">
      <c r="B9" s="15" t="inlineStr">
        <is>
          <t>Roma - puente de diciembre</t>
        </is>
      </c>
      <c r="C9" s="26" t="inlineStr">
        <is>
          <t>Alojamiento</t>
        </is>
      </c>
      <c r="D9" s="27" t="n">
        <v>412</v>
      </c>
      <c r="E9" s="27" t="n">
        <v>0</v>
      </c>
      <c r="F9" s="15" t="inlineStr">
        <is>
          <t>Hotel en Trastevere, 4 noches</t>
        </is>
      </c>
      <c r="G9" s="26" t="inlineStr">
        <is>
          <t>BK-77215</t>
        </is>
      </c>
      <c r="H9" s="5" t="n">
        <v>46270</v>
      </c>
      <c r="I9" s="5" t="n">
        <v>46360</v>
      </c>
      <c r="J9" s="5" t="n">
        <v>46302</v>
      </c>
      <c r="K9" s="26" t="inlineStr">
        <is>
          <t>Pendiente de pago</t>
        </is>
      </c>
      <c r="L9" s="17">
        <f>IF(B9="","",IF(K9="Cancelada",0,D9))</f>
        <v/>
      </c>
      <c r="M9" s="17">
        <f>IF(B9="","",IF(K9="Cancelada",0,MAX(D9-E9,0)))</f>
        <v/>
      </c>
      <c r="N9" s="16">
        <f>IF(OR(B9="",J9="",K9="Cancelada",K9="Utilizada"),"",J9-Resumen!$D$5)</f>
        <v/>
      </c>
      <c r="O9" s="20">
        <f>IF(B9="","",IF(OR(K9="Cancelada",K9="Utilizada"),"",IF(J9="","Sin cancelación",IF(N9&lt;0,"Plazo vencido",IF(N9&lt;=Resumen!$D$6,"Vence pronto","En plazo")))))</f>
        <v/>
      </c>
      <c r="P9" s="16">
        <f>IF(OR(B9="",I9="",K9="Cancelada",K9="Utilizada"),"",I9-Resumen!$D$5)</f>
        <v/>
      </c>
    </row>
    <row r="10">
      <c r="B10" s="15" t="inlineStr">
        <is>
          <t>Roma - puente de diciembre</t>
        </is>
      </c>
      <c r="C10" s="26" t="inlineStr">
        <is>
          <t>Actividad</t>
        </is>
      </c>
      <c r="D10" s="27" t="n">
        <v>52</v>
      </c>
      <c r="E10" s="27" t="n">
        <v>52</v>
      </c>
      <c r="F10" s="15" t="inlineStr">
        <is>
          <t>Entradas Museos Vaticanos con guía</t>
        </is>
      </c>
      <c r="G10" s="26" t="inlineStr">
        <is>
          <t>GYG-4471</t>
        </is>
      </c>
      <c r="H10" s="5" t="n">
        <v>46275</v>
      </c>
      <c r="I10" s="5" t="n">
        <v>46362</v>
      </c>
      <c r="J10" s="5" t="n">
        <v>46295</v>
      </c>
      <c r="K10" s="26" t="inlineStr">
        <is>
          <t>Confirmada</t>
        </is>
      </c>
      <c r="L10" s="17">
        <f>IF(B10="","",IF(K10="Cancelada",0,D10))</f>
        <v/>
      </c>
      <c r="M10" s="17">
        <f>IF(B10="","",IF(K10="Cancelada",0,MAX(D10-E10,0)))</f>
        <v/>
      </c>
      <c r="N10" s="16">
        <f>IF(OR(B10="",J10="",K10="Cancelada",K10="Utilizada"),"",J10-Resumen!$D$5)</f>
        <v/>
      </c>
      <c r="O10" s="20">
        <f>IF(B10="","",IF(OR(K10="Cancelada",K10="Utilizada"),"",IF(J10="","Sin cancelación",IF(N10&lt;0,"Plazo vencido",IF(N10&lt;=Resumen!$D$6,"Vence pronto","En plazo")))))</f>
        <v/>
      </c>
      <c r="P10" s="16">
        <f>IF(OR(B10="",I10="",K10="Cancelada",K10="Utilizada"),"",I10-Resumen!$D$5)</f>
        <v/>
      </c>
    </row>
    <row r="11">
      <c r="B11" s="15" t="inlineStr">
        <is>
          <t>Roma - puente de diciembre</t>
        </is>
      </c>
      <c r="C11" s="26" t="inlineStr">
        <is>
          <t>Seguro</t>
        </is>
      </c>
      <c r="D11" s="27" t="n">
        <v>24.5</v>
      </c>
      <c r="E11" s="27" t="n">
        <v>24.5</v>
      </c>
      <c r="F11" s="15" t="inlineStr">
        <is>
          <t>Seguro de viaje anulación y asistencia</t>
        </is>
      </c>
      <c r="G11" s="26" t="inlineStr">
        <is>
          <t>POL-30918</t>
        </is>
      </c>
      <c r="H11" s="5" t="n">
        <v>46277</v>
      </c>
      <c r="I11" s="5" t="n">
        <v>46360</v>
      </c>
      <c r="J11" s="5" t="n"/>
      <c r="K11" s="26" t="inlineStr">
        <is>
          <t>Confirmada</t>
        </is>
      </c>
      <c r="L11" s="17">
        <f>IF(B11="","",IF(K11="Cancelada",0,D11))</f>
        <v/>
      </c>
      <c r="M11" s="17">
        <f>IF(B11="","",IF(K11="Cancelada",0,MAX(D11-E11,0)))</f>
        <v/>
      </c>
      <c r="N11" s="16">
        <f>IF(OR(B11="",J11="",K11="Cancelada",K11="Utilizada"),"",J11-Resumen!$D$5)</f>
        <v/>
      </c>
      <c r="O11" s="20">
        <f>IF(B11="","",IF(OR(K11="Cancelada",K11="Utilizada"),"",IF(J11="","Sin cancelación",IF(N11&lt;0,"Plazo vencido",IF(N11&lt;=Resumen!$D$6,"Vence pronto","En plazo")))))</f>
        <v/>
      </c>
      <c r="P11" s="16">
        <f>IF(OR(B11="",I11="",K11="Cancelada",K11="Utilizada"),"",I11-Resumen!$D$5)</f>
        <v/>
      </c>
    </row>
    <row r="12">
      <c r="B12" s="15" t="inlineStr">
        <is>
          <t>Lisboa - escapada de enero</t>
        </is>
      </c>
      <c r="C12" s="26" t="inlineStr">
        <is>
          <t>Vuelo</t>
        </is>
      </c>
      <c r="D12" s="27" t="n">
        <v>148.9</v>
      </c>
      <c r="E12" s="27" t="n">
        <v>148.9</v>
      </c>
      <c r="F12" s="15" t="inlineStr">
        <is>
          <t>Vuelo Madrid-Lisboa ida y vuelta</t>
        </is>
      </c>
      <c r="G12" s="26" t="inlineStr">
        <is>
          <t>QW8L2M</t>
        </is>
      </c>
      <c r="H12" s="5" t="n">
        <v>46285</v>
      </c>
      <c r="I12" s="5" t="n">
        <v>46402</v>
      </c>
      <c r="J12" s="5" t="n"/>
      <c r="K12" s="26" t="inlineStr">
        <is>
          <t>Confirmada</t>
        </is>
      </c>
      <c r="L12" s="17">
        <f>IF(B12="","",IF(K12="Cancelada",0,D12))</f>
        <v/>
      </c>
      <c r="M12" s="17">
        <f>IF(B12="","",IF(K12="Cancelada",0,MAX(D12-E12,0)))</f>
        <v/>
      </c>
      <c r="N12" s="16">
        <f>IF(OR(B12="",J12="",K12="Cancelada",K12="Utilizada"),"",J12-Resumen!$D$5)</f>
        <v/>
      </c>
      <c r="O12" s="20">
        <f>IF(B12="","",IF(OR(K12="Cancelada",K12="Utilizada"),"",IF(J12="","Sin cancelación",IF(N12&lt;0,"Plazo vencido",IF(N12&lt;=Resumen!$D$6,"Vence pronto","En plazo")))))</f>
        <v/>
      </c>
      <c r="P12" s="16">
        <f>IF(OR(B12="",I12="",K12="Cancelada",K12="Utilizada"),"",I12-Resumen!$D$5)</f>
        <v/>
      </c>
    </row>
    <row r="13">
      <c r="B13" s="15" t="inlineStr">
        <is>
          <t>Lisboa - escapada de enero</t>
        </is>
      </c>
      <c r="C13" s="26" t="inlineStr">
        <is>
          <t>Alojamiento</t>
        </is>
      </c>
      <c r="D13" s="27" t="n">
        <v>276</v>
      </c>
      <c r="E13" s="27" t="n">
        <v>0</v>
      </c>
      <c r="F13" s="15" t="inlineStr">
        <is>
          <t>Apartamento en Alfama, 3 noches</t>
        </is>
      </c>
      <c r="G13" s="26" t="inlineStr">
        <is>
          <t>AB-550312</t>
        </is>
      </c>
      <c r="H13" s="5" t="n">
        <v>46286</v>
      </c>
      <c r="I13" s="5" t="n">
        <v>46402</v>
      </c>
      <c r="J13" s="5" t="n">
        <v>46305</v>
      </c>
      <c r="K13" s="26" t="inlineStr">
        <is>
          <t>Pendiente de pago</t>
        </is>
      </c>
      <c r="L13" s="17">
        <f>IF(B13="","",IF(K13="Cancelada",0,D13))</f>
        <v/>
      </c>
      <c r="M13" s="17">
        <f>IF(B13="","",IF(K13="Cancelada",0,MAX(D13-E13,0)))</f>
        <v/>
      </c>
      <c r="N13" s="16">
        <f>IF(OR(B13="",J13="",K13="Cancelada",K13="Utilizada"),"",J13-Resumen!$D$5)</f>
        <v/>
      </c>
      <c r="O13" s="20">
        <f>IF(B13="","",IF(OR(K13="Cancelada",K13="Utilizada"),"",IF(J13="","Sin cancelación",IF(N13&lt;0,"Plazo vencido",IF(N13&lt;=Resumen!$D$6,"Vence pronto","En plazo")))))</f>
        <v/>
      </c>
      <c r="P13" s="16">
        <f>IF(OR(B13="",I13="",K13="Cancelada",K13="Utilizada"),"",I13-Resumen!$D$5)</f>
        <v/>
      </c>
    </row>
    <row r="14">
      <c r="B14" s="15" t="inlineStr">
        <is>
          <t>Lisboa - escapada de enero</t>
        </is>
      </c>
      <c r="C14" s="26" t="inlineStr">
        <is>
          <t>Actividad</t>
        </is>
      </c>
      <c r="D14" s="27" t="n">
        <v>60</v>
      </c>
      <c r="E14" s="27" t="n">
        <v>60</v>
      </c>
      <c r="F14" s="15" t="inlineStr">
        <is>
          <t>Ruta en tuk-tuk por los miradores</t>
        </is>
      </c>
      <c r="G14" s="26" t="inlineStr">
        <is>
          <t>VIA-9034</t>
        </is>
      </c>
      <c r="H14" s="5" t="n">
        <v>46290</v>
      </c>
      <c r="I14" s="5" t="n">
        <v>46403</v>
      </c>
      <c r="J14" s="5" t="n">
        <v>46399</v>
      </c>
      <c r="K14" s="26" t="inlineStr">
        <is>
          <t>Confirmada</t>
        </is>
      </c>
      <c r="L14" s="17">
        <f>IF(B14="","",IF(K14="Cancelada",0,D14))</f>
        <v/>
      </c>
      <c r="M14" s="17">
        <f>IF(B14="","",IF(K14="Cancelada",0,MAX(D14-E14,0)))</f>
        <v/>
      </c>
      <c r="N14" s="16">
        <f>IF(OR(B14="",J14="",K14="Cancelada",K14="Utilizada"),"",J14-Resumen!$D$5)</f>
        <v/>
      </c>
      <c r="O14" s="20">
        <f>IF(B14="","",IF(OR(K14="Cancelada",K14="Utilizada"),"",IF(J14="","Sin cancelación",IF(N14&lt;0,"Plazo vencido",IF(N14&lt;=Resumen!$D$6,"Vence pronto","En plazo")))))</f>
        <v/>
      </c>
      <c r="P14" s="16">
        <f>IF(OR(B14="",I14="",K14="Cancelada",K14="Utilizada"),"",I14-Resumen!$D$5)</f>
        <v/>
      </c>
    </row>
    <row r="15">
      <c r="B15" s="15" t="inlineStr">
        <is>
          <t>Costa Brava - verano 2027</t>
        </is>
      </c>
      <c r="C15" s="26" t="inlineStr">
        <is>
          <t>Alojamiento</t>
        </is>
      </c>
      <c r="D15" s="27" t="n">
        <v>1180</v>
      </c>
      <c r="E15" s="27" t="n">
        <v>354</v>
      </c>
      <c r="F15" s="15" t="inlineStr">
        <is>
          <t>Apartamento en Calella, 7 noches</t>
        </is>
      </c>
      <c r="G15" s="26" t="inlineStr">
        <is>
          <t>APT-20418</t>
        </is>
      </c>
      <c r="H15" s="5" t="n">
        <v>46293</v>
      </c>
      <c r="I15" s="5" t="n">
        <v>46588</v>
      </c>
      <c r="J15" s="5" t="n">
        <v>46527</v>
      </c>
      <c r="K15" s="26" t="inlineStr">
        <is>
          <t>Confirmada</t>
        </is>
      </c>
      <c r="L15" s="17">
        <f>IF(B15="","",IF(K15="Cancelada",0,D15))</f>
        <v/>
      </c>
      <c r="M15" s="17">
        <f>IF(B15="","",IF(K15="Cancelada",0,MAX(D15-E15,0)))</f>
        <v/>
      </c>
      <c r="N15" s="16">
        <f>IF(OR(B15="",J15="",K15="Cancelada",K15="Utilizada"),"",J15-Resumen!$D$5)</f>
        <v/>
      </c>
      <c r="O15" s="20">
        <f>IF(B15="","",IF(OR(K15="Cancelada",K15="Utilizada"),"",IF(J15="","Sin cancelación",IF(N15&lt;0,"Plazo vencido",IF(N15&lt;=Resumen!$D$6,"Vence pronto","En plazo")))))</f>
        <v/>
      </c>
      <c r="P15" s="16">
        <f>IF(OR(B15="",I15="",K15="Cancelada",K15="Utilizada"),"",I15-Resumen!$D$5)</f>
        <v/>
      </c>
    </row>
    <row r="16">
      <c r="B16" s="15" t="inlineStr">
        <is>
          <t>Costa Brava - verano 2027</t>
        </is>
      </c>
      <c r="C16" s="26" t="inlineStr">
        <is>
          <t>Coche de alquiler</t>
        </is>
      </c>
      <c r="D16" s="27" t="n">
        <v>245</v>
      </c>
      <c r="E16" s="27" t="n">
        <v>0</v>
      </c>
      <c r="F16" s="15" t="inlineStr">
        <is>
          <t>Coche compacto, recogida en Girona</t>
        </is>
      </c>
      <c r="G16" s="26" t="inlineStr">
        <is>
          <t>RC-61827</t>
        </is>
      </c>
      <c r="H16" s="5" t="n">
        <v>46294</v>
      </c>
      <c r="I16" s="5" t="n">
        <v>46588</v>
      </c>
      <c r="J16" s="5" t="n">
        <v>46586</v>
      </c>
      <c r="K16" s="26" t="inlineStr">
        <is>
          <t>Pendiente de pago</t>
        </is>
      </c>
      <c r="L16" s="17">
        <f>IF(B16="","",IF(K16="Cancelada",0,D16))</f>
        <v/>
      </c>
      <c r="M16" s="17">
        <f>IF(B16="","",IF(K16="Cancelada",0,MAX(D16-E16,0)))</f>
        <v/>
      </c>
      <c r="N16" s="16">
        <f>IF(OR(B16="",J16="",K16="Cancelada",K16="Utilizada"),"",J16-Resumen!$D$5)</f>
        <v/>
      </c>
      <c r="O16" s="20">
        <f>IF(B16="","",IF(OR(K16="Cancelada",K16="Utilizada"),"",IF(J16="","Sin cancelación",IF(N16&lt;0,"Plazo vencido",IF(N16&lt;=Resumen!$D$6,"Vence pronto","En plazo")))))</f>
        <v/>
      </c>
      <c r="P16" s="16">
        <f>IF(OR(B16="",I16="",K16="Cancelada",K16="Utilizada"),"",I16-Resumen!$D$5)</f>
        <v/>
      </c>
    </row>
    <row r="17">
      <c r="B17" s="15" t="inlineStr">
        <is>
          <t>Costa Brava - verano 2027</t>
        </is>
      </c>
      <c r="C17" s="26" t="inlineStr">
        <is>
          <t>Actividad</t>
        </is>
      </c>
      <c r="D17" s="27" t="n">
        <v>90</v>
      </c>
      <c r="E17" s="27" t="n">
        <v>0</v>
      </c>
      <c r="F17" s="15" t="inlineStr">
        <is>
          <t>Excursión en barco a las Islas Medes</t>
        </is>
      </c>
      <c r="G17" s="26" t="inlineStr">
        <is>
          <t>BOAT-1180</t>
        </is>
      </c>
      <c r="H17" s="5" t="n">
        <v>46295</v>
      </c>
      <c r="I17" s="5" t="n">
        <v>46591</v>
      </c>
      <c r="J17" s="5" t="n">
        <v>46586</v>
      </c>
      <c r="K17" s="26" t="inlineStr">
        <is>
          <t>Pendiente de pago</t>
        </is>
      </c>
      <c r="L17" s="17">
        <f>IF(B17="","",IF(K17="Cancelada",0,D17))</f>
        <v/>
      </c>
      <c r="M17" s="17">
        <f>IF(B17="","",IF(K17="Cancelada",0,MAX(D17-E17,0)))</f>
        <v/>
      </c>
      <c r="N17" s="16">
        <f>IF(OR(B17="",J17="",K17="Cancelada",K17="Utilizada"),"",J17-Resumen!$D$5)</f>
        <v/>
      </c>
      <c r="O17" s="20">
        <f>IF(B17="","",IF(OR(K17="Cancelada",K17="Utilizada"),"",IF(J17="","Sin cancelación",IF(N17&lt;0,"Plazo vencido",IF(N17&lt;=Resumen!$D$6,"Vence pronto","En plazo")))))</f>
        <v/>
      </c>
      <c r="P17" s="16">
        <f>IF(OR(B17="",I17="",K17="Cancelada",K17="Utilizada"),"",I17-Resumen!$D$5)</f>
        <v/>
      </c>
    </row>
    <row r="18">
      <c r="B18" s="15" t="inlineStr">
        <is>
          <t>Berlín - septiembre</t>
        </is>
      </c>
      <c r="C18" s="26" t="inlineStr">
        <is>
          <t>Vuelo</t>
        </is>
      </c>
      <c r="D18" s="27" t="n">
        <v>198</v>
      </c>
      <c r="E18" s="27" t="n">
        <v>198</v>
      </c>
      <c r="F18" s="15" t="inlineStr">
        <is>
          <t>Vuelo Barcelona-Berlín ida y vuelta</t>
        </is>
      </c>
      <c r="G18" s="26" t="inlineStr">
        <is>
          <t>ZT3N6R</t>
        </is>
      </c>
      <c r="H18" s="5" t="n">
        <v>46187</v>
      </c>
      <c r="I18" s="5" t="n">
        <v>46283</v>
      </c>
      <c r="J18" s="5" t="n"/>
      <c r="K18" s="26" t="inlineStr">
        <is>
          <t>Utilizada</t>
        </is>
      </c>
      <c r="L18" s="17">
        <f>IF(B18="","",IF(K18="Cancelada",0,D18))</f>
        <v/>
      </c>
      <c r="M18" s="17">
        <f>IF(B18="","",IF(K18="Cancelada",0,MAX(D18-E18,0)))</f>
        <v/>
      </c>
      <c r="N18" s="16">
        <f>IF(OR(B18="",J18="",K18="Cancelada",K18="Utilizada"),"",J18-Resumen!$D$5)</f>
        <v/>
      </c>
      <c r="O18" s="20">
        <f>IF(B18="","",IF(OR(K18="Cancelada",K18="Utilizada"),"",IF(J18="","Sin cancelación",IF(N18&lt;0,"Plazo vencido",IF(N18&lt;=Resumen!$D$6,"Vence pronto","En plazo")))))</f>
        <v/>
      </c>
      <c r="P18" s="16">
        <f>IF(OR(B18="",I18="",K18="Cancelada",K18="Utilizada"),"",I18-Resumen!$D$5)</f>
        <v/>
      </c>
    </row>
    <row r="19">
      <c r="B19" s="15" t="inlineStr">
        <is>
          <t>Berlín - septiembre</t>
        </is>
      </c>
      <c r="C19" s="26" t="inlineStr">
        <is>
          <t>Alojamiento</t>
        </is>
      </c>
      <c r="D19" s="27" t="n">
        <v>340</v>
      </c>
      <c r="E19" s="27" t="n">
        <v>340</v>
      </c>
      <c r="F19" s="15" t="inlineStr">
        <is>
          <t>Hotel cerca de Alexanderplatz, 4 noches</t>
        </is>
      </c>
      <c r="G19" s="26" t="inlineStr">
        <is>
          <t>BK-60194</t>
        </is>
      </c>
      <c r="H19" s="5" t="n">
        <v>46188</v>
      </c>
      <c r="I19" s="5" t="n">
        <v>46283</v>
      </c>
      <c r="J19" s="5" t="n">
        <v>46276</v>
      </c>
      <c r="K19" s="26" t="inlineStr">
        <is>
          <t>Utilizada</t>
        </is>
      </c>
      <c r="L19" s="17">
        <f>IF(B19="","",IF(K19="Cancelada",0,D19))</f>
        <v/>
      </c>
      <c r="M19" s="17">
        <f>IF(B19="","",IF(K19="Cancelada",0,MAX(D19-E19,0)))</f>
        <v/>
      </c>
      <c r="N19" s="16">
        <f>IF(OR(B19="",J19="",K19="Cancelada",K19="Utilizada"),"",J19-Resumen!$D$5)</f>
        <v/>
      </c>
      <c r="O19" s="20">
        <f>IF(B19="","",IF(OR(K19="Cancelada",K19="Utilizada"),"",IF(J19="","Sin cancelación",IF(N19&lt;0,"Plazo vencido",IF(N19&lt;=Resumen!$D$6,"Vence pronto","En plazo")))))</f>
        <v/>
      </c>
      <c r="P19" s="16">
        <f>IF(OR(B19="",I19="",K19="Cancelada",K19="Utilizada"),"",I19-Resumen!$D$5)</f>
        <v/>
      </c>
    </row>
    <row r="20">
      <c r="B20" s="15" t="inlineStr">
        <is>
          <t>Sevilla - fin de semana</t>
        </is>
      </c>
      <c r="C20" s="26" t="inlineStr">
        <is>
          <t>Alojamiento</t>
        </is>
      </c>
      <c r="D20" s="27" t="n">
        <v>210</v>
      </c>
      <c r="E20" s="27" t="n">
        <v>63</v>
      </c>
      <c r="F20" s="15" t="inlineStr">
        <is>
          <t>Hotel en el barrio de Santa Cruz</t>
        </is>
      </c>
      <c r="G20" s="26" t="inlineStr">
        <is>
          <t>BK-83320</t>
        </is>
      </c>
      <c r="H20" s="5" t="n">
        <v>46273</v>
      </c>
      <c r="I20" s="5" t="n">
        <v>46332</v>
      </c>
      <c r="J20" s="5" t="n">
        <v>46296</v>
      </c>
      <c r="K20" s="26" t="inlineStr">
        <is>
          <t>Cancelada</t>
        </is>
      </c>
      <c r="L20" s="17">
        <f>IF(B20="","",IF(K20="Cancelada",0,D20))</f>
        <v/>
      </c>
      <c r="M20" s="17">
        <f>IF(B20="","",IF(K20="Cancelada",0,MAX(D20-E20,0)))</f>
        <v/>
      </c>
      <c r="N20" s="16">
        <f>IF(OR(B20="",J20="",K20="Cancelada",K20="Utilizada"),"",J20-Resumen!$D$5)</f>
        <v/>
      </c>
      <c r="O20" s="20">
        <f>IF(B20="","",IF(OR(K20="Cancelada",K20="Utilizada"),"",IF(J20="","Sin cancelación",IF(N20&lt;0,"Plazo vencido",IF(N20&lt;=Resumen!$D$6,"Vence pronto","En plazo")))))</f>
        <v/>
      </c>
      <c r="P20" s="16">
        <f>IF(OR(B20="",I20="",K20="Cancelada",K20="Utilizada"),"",I20-Resumen!$D$5)</f>
        <v/>
      </c>
    </row>
    <row r="21">
      <c r="B21" s="15" t="inlineStr">
        <is>
          <t>Sevilla - fin de semana</t>
        </is>
      </c>
      <c r="C21" s="26" t="inlineStr">
        <is>
          <t>Tren o autobús</t>
        </is>
      </c>
      <c r="D21" s="27" t="n">
        <v>78</v>
      </c>
      <c r="E21" s="27" t="n">
        <v>78</v>
      </c>
      <c r="F21" s="15" t="inlineStr">
        <is>
          <t>AVE Madrid-Sevilla ida y vuelta</t>
        </is>
      </c>
      <c r="G21" s="26" t="inlineStr">
        <is>
          <t>AVE-5Z9K2</t>
        </is>
      </c>
      <c r="H21" s="5" t="n">
        <v>46274</v>
      </c>
      <c r="I21" s="5" t="n">
        <v>46332</v>
      </c>
      <c r="J21" s="5" t="n">
        <v>46300</v>
      </c>
      <c r="K21" s="26" t="inlineStr">
        <is>
          <t>Confirmada</t>
        </is>
      </c>
      <c r="L21" s="17">
        <f>IF(B21="","",IF(K21="Cancelada",0,D21))</f>
        <v/>
      </c>
      <c r="M21" s="17">
        <f>IF(B21="","",IF(K21="Cancelada",0,MAX(D21-E21,0)))</f>
        <v/>
      </c>
      <c r="N21" s="16">
        <f>IF(OR(B21="",J21="",K21="Cancelada",K21="Utilizada"),"",J21-Resumen!$D$5)</f>
        <v/>
      </c>
      <c r="O21" s="20">
        <f>IF(B21="","",IF(OR(K21="Cancelada",K21="Utilizada"),"",IF(J21="","Sin cancelación",IF(N21&lt;0,"Plazo vencido",IF(N21&lt;=Resumen!$D$6,"Vence pronto","En plazo")))))</f>
        <v/>
      </c>
      <c r="P21" s="16">
        <f>IF(OR(B21="",I21="",K21="Cancelada",K21="Utilizada"),"",I21-Resumen!$D$5)</f>
        <v/>
      </c>
    </row>
    <row r="22">
      <c r="B22" s="15" t="n"/>
      <c r="C22" s="26" t="n"/>
      <c r="D22" s="27" t="n"/>
      <c r="E22" s="27" t="n"/>
      <c r="F22" s="15" t="n"/>
      <c r="G22" s="26" t="n"/>
      <c r="H22" s="5" t="n"/>
      <c r="I22" s="5" t="n"/>
      <c r="J22" s="5" t="n"/>
      <c r="K22" s="26" t="n"/>
      <c r="L22" s="17">
        <f>IF(B22="","",IF(K22="Cancelada",0,D22))</f>
        <v/>
      </c>
      <c r="M22" s="17">
        <f>IF(B22="","",IF(K22="Cancelada",0,MAX(D22-E22,0)))</f>
        <v/>
      </c>
      <c r="N22" s="16">
        <f>IF(OR(B22="",J22="",K22="Cancelada",K22="Utilizada"),"",J22-Resumen!$D$5)</f>
        <v/>
      </c>
      <c r="O22" s="20">
        <f>IF(B22="","",IF(OR(K22="Cancelada",K22="Utilizada"),"",IF(J22="","Sin cancelación",IF(N22&lt;0,"Plazo vencido",IF(N22&lt;=Resumen!$D$6,"Vence pronto","En plazo")))))</f>
        <v/>
      </c>
      <c r="P22" s="16">
        <f>IF(OR(B22="",I22="",K22="Cancelada",K22="Utilizada"),"",I22-Resumen!$D$5)</f>
        <v/>
      </c>
    </row>
    <row r="23">
      <c r="B23" s="15" t="n"/>
      <c r="C23" s="26" t="n"/>
      <c r="D23" s="27" t="n"/>
      <c r="E23" s="27" t="n"/>
      <c r="F23" s="15" t="n"/>
      <c r="G23" s="26" t="n"/>
      <c r="H23" s="5" t="n"/>
      <c r="I23" s="5" t="n"/>
      <c r="J23" s="5" t="n"/>
      <c r="K23" s="26" t="n"/>
      <c r="L23" s="17">
        <f>IF(B23="","",IF(K23="Cancelada",0,D23))</f>
        <v/>
      </c>
      <c r="M23" s="17">
        <f>IF(B23="","",IF(K23="Cancelada",0,MAX(D23-E23,0)))</f>
        <v/>
      </c>
      <c r="N23" s="16">
        <f>IF(OR(B23="",J23="",K23="Cancelada",K23="Utilizada"),"",J23-Resumen!$D$5)</f>
        <v/>
      </c>
      <c r="O23" s="20">
        <f>IF(B23="","",IF(OR(K23="Cancelada",K23="Utilizada"),"",IF(J23="","Sin cancelación",IF(N23&lt;0,"Plazo vencido",IF(N23&lt;=Resumen!$D$6,"Vence pronto","En plazo")))))</f>
        <v/>
      </c>
      <c r="P23" s="16">
        <f>IF(OR(B23="",I23="",K23="Cancelada",K23="Utilizada"),"",I23-Resumen!$D$5)</f>
        <v/>
      </c>
    </row>
    <row r="24">
      <c r="B24" s="15" t="n"/>
      <c r="C24" s="26" t="n"/>
      <c r="D24" s="27" t="n"/>
      <c r="E24" s="27" t="n"/>
      <c r="F24" s="15" t="n"/>
      <c r="G24" s="26" t="n"/>
      <c r="H24" s="5" t="n"/>
      <c r="I24" s="5" t="n"/>
      <c r="J24" s="5" t="n"/>
      <c r="K24" s="26" t="n"/>
      <c r="L24" s="17">
        <f>IF(B24="","",IF(K24="Cancelada",0,D24))</f>
        <v/>
      </c>
      <c r="M24" s="17">
        <f>IF(B24="","",IF(K24="Cancelada",0,MAX(D24-E24,0)))</f>
        <v/>
      </c>
      <c r="N24" s="16">
        <f>IF(OR(B24="",J24="",K24="Cancelada",K24="Utilizada"),"",J24-Resumen!$D$5)</f>
        <v/>
      </c>
      <c r="O24" s="20">
        <f>IF(B24="","",IF(OR(K24="Cancelada",K24="Utilizada"),"",IF(J24="","Sin cancelación",IF(N24&lt;0,"Plazo vencido",IF(N24&lt;=Resumen!$D$6,"Vence pronto","En plazo")))))</f>
        <v/>
      </c>
      <c r="P24" s="16">
        <f>IF(OR(B24="",I24="",K24="Cancelada",K24="Utilizada"),"",I24-Resumen!$D$5)</f>
        <v/>
      </c>
    </row>
    <row r="25">
      <c r="B25" s="15" t="n"/>
      <c r="C25" s="26" t="n"/>
      <c r="D25" s="27" t="n"/>
      <c r="E25" s="27" t="n"/>
      <c r="F25" s="15" t="n"/>
      <c r="G25" s="26" t="n"/>
      <c r="H25" s="5" t="n"/>
      <c r="I25" s="5" t="n"/>
      <c r="J25" s="5" t="n"/>
      <c r="K25" s="26" t="n"/>
      <c r="L25" s="17">
        <f>IF(B25="","",IF(K25="Cancelada",0,D25))</f>
        <v/>
      </c>
      <c r="M25" s="17">
        <f>IF(B25="","",IF(K25="Cancelada",0,MAX(D25-E25,0)))</f>
        <v/>
      </c>
      <c r="N25" s="16">
        <f>IF(OR(B25="",J25="",K25="Cancelada",K25="Utilizada"),"",J25-Resumen!$D$5)</f>
        <v/>
      </c>
      <c r="O25" s="20">
        <f>IF(B25="","",IF(OR(K25="Cancelada",K25="Utilizada"),"",IF(J25="","Sin cancelación",IF(N25&lt;0,"Plazo vencido",IF(N25&lt;=Resumen!$D$6,"Vence pronto","En plazo")))))</f>
        <v/>
      </c>
      <c r="P25" s="16">
        <f>IF(OR(B25="",I25="",K25="Cancelada",K25="Utilizada"),"",I25-Resumen!$D$5)</f>
        <v/>
      </c>
    </row>
    <row r="26">
      <c r="B26" s="15" t="n"/>
      <c r="C26" s="26" t="n"/>
      <c r="D26" s="27" t="n"/>
      <c r="E26" s="27" t="n"/>
      <c r="F26" s="15" t="n"/>
      <c r="G26" s="26" t="n"/>
      <c r="H26" s="5" t="n"/>
      <c r="I26" s="5" t="n"/>
      <c r="J26" s="5" t="n"/>
      <c r="K26" s="26" t="n"/>
      <c r="L26" s="17">
        <f>IF(B26="","",IF(K26="Cancelada",0,D26))</f>
        <v/>
      </c>
      <c r="M26" s="17">
        <f>IF(B26="","",IF(K26="Cancelada",0,MAX(D26-E26,0)))</f>
        <v/>
      </c>
      <c r="N26" s="16">
        <f>IF(OR(B26="",J26="",K26="Cancelada",K26="Utilizada"),"",J26-Resumen!$D$5)</f>
        <v/>
      </c>
      <c r="O26" s="20">
        <f>IF(B26="","",IF(OR(K26="Cancelada",K26="Utilizada"),"",IF(J26="","Sin cancelación",IF(N26&lt;0,"Plazo vencido",IF(N26&lt;=Resumen!$D$6,"Vence pronto","En plazo")))))</f>
        <v/>
      </c>
      <c r="P26" s="16">
        <f>IF(OR(B26="",I26="",K26="Cancelada",K26="Utilizada"),"",I26-Resumen!$D$5)</f>
        <v/>
      </c>
    </row>
    <row r="27">
      <c r="B27" s="15" t="n"/>
      <c r="C27" s="26" t="n"/>
      <c r="D27" s="27" t="n"/>
      <c r="E27" s="27" t="n"/>
      <c r="F27" s="15" t="n"/>
      <c r="G27" s="26" t="n"/>
      <c r="H27" s="5" t="n"/>
      <c r="I27" s="5" t="n"/>
      <c r="J27" s="5" t="n"/>
      <c r="K27" s="26" t="n"/>
      <c r="L27" s="17">
        <f>IF(B27="","",IF(K27="Cancelada",0,D27))</f>
        <v/>
      </c>
      <c r="M27" s="17">
        <f>IF(B27="","",IF(K27="Cancelada",0,MAX(D27-E27,0)))</f>
        <v/>
      </c>
      <c r="N27" s="16">
        <f>IF(OR(B27="",J27="",K27="Cancelada",K27="Utilizada"),"",J27-Resumen!$D$5)</f>
        <v/>
      </c>
      <c r="O27" s="20">
        <f>IF(B27="","",IF(OR(K27="Cancelada",K27="Utilizada"),"",IF(J27="","Sin cancelación",IF(N27&lt;0,"Plazo vencido",IF(N27&lt;=Resumen!$D$6,"Vence pronto","En plazo")))))</f>
        <v/>
      </c>
      <c r="P27" s="16">
        <f>IF(OR(B27="",I27="",K27="Cancelada",K27="Utilizada"),"",I27-Resumen!$D$5)</f>
        <v/>
      </c>
    </row>
    <row r="28">
      <c r="B28" s="15" t="n"/>
      <c r="C28" s="26" t="n"/>
      <c r="D28" s="27" t="n"/>
      <c r="E28" s="27" t="n"/>
      <c r="F28" s="15" t="n"/>
      <c r="G28" s="26" t="n"/>
      <c r="H28" s="5" t="n"/>
      <c r="I28" s="5" t="n"/>
      <c r="J28" s="5" t="n"/>
      <c r="K28" s="26" t="n"/>
      <c r="L28" s="17">
        <f>IF(B28="","",IF(K28="Cancelada",0,D28))</f>
        <v/>
      </c>
      <c r="M28" s="17">
        <f>IF(B28="","",IF(K28="Cancelada",0,MAX(D28-E28,0)))</f>
        <v/>
      </c>
      <c r="N28" s="16">
        <f>IF(OR(B28="",J28="",K28="Cancelada",K28="Utilizada"),"",J28-Resumen!$D$5)</f>
        <v/>
      </c>
      <c r="O28" s="20">
        <f>IF(B28="","",IF(OR(K28="Cancelada",K28="Utilizada"),"",IF(J28="","Sin cancelación",IF(N28&lt;0,"Plazo vencido",IF(N28&lt;=Resumen!$D$6,"Vence pronto","En plazo")))))</f>
        <v/>
      </c>
      <c r="P28" s="16">
        <f>IF(OR(B28="",I28="",K28="Cancelada",K28="Utilizada"),"",I28-Resumen!$D$5)</f>
        <v/>
      </c>
    </row>
    <row r="29">
      <c r="B29" s="15" t="n"/>
      <c r="C29" s="26" t="n"/>
      <c r="D29" s="27" t="n"/>
      <c r="E29" s="27" t="n"/>
      <c r="F29" s="15" t="n"/>
      <c r="G29" s="26" t="n"/>
      <c r="H29" s="5" t="n"/>
      <c r="I29" s="5" t="n"/>
      <c r="J29" s="5" t="n"/>
      <c r="K29" s="26" t="n"/>
      <c r="L29" s="17">
        <f>IF(B29="","",IF(K29="Cancelada",0,D29))</f>
        <v/>
      </c>
      <c r="M29" s="17">
        <f>IF(B29="","",IF(K29="Cancelada",0,MAX(D29-E29,0)))</f>
        <v/>
      </c>
      <c r="N29" s="16">
        <f>IF(OR(B29="",J29="",K29="Cancelada",K29="Utilizada"),"",J29-Resumen!$D$5)</f>
        <v/>
      </c>
      <c r="O29" s="20">
        <f>IF(B29="","",IF(OR(K29="Cancelada",K29="Utilizada"),"",IF(J29="","Sin cancelación",IF(N29&lt;0,"Plazo vencido",IF(N29&lt;=Resumen!$D$6,"Vence pronto","En plazo")))))</f>
        <v/>
      </c>
      <c r="P29" s="16">
        <f>IF(OR(B29="",I29="",K29="Cancelada",K29="Utilizada"),"",I29-Resumen!$D$5)</f>
        <v/>
      </c>
    </row>
    <row r="30">
      <c r="B30" s="15" t="n"/>
      <c r="C30" s="26" t="n"/>
      <c r="D30" s="27" t="n"/>
      <c r="E30" s="27" t="n"/>
      <c r="F30" s="15" t="n"/>
      <c r="G30" s="26" t="n"/>
      <c r="H30" s="5" t="n"/>
      <c r="I30" s="5" t="n"/>
      <c r="J30" s="5" t="n"/>
      <c r="K30" s="26" t="n"/>
      <c r="L30" s="17">
        <f>IF(B30="","",IF(K30="Cancelada",0,D30))</f>
        <v/>
      </c>
      <c r="M30" s="17">
        <f>IF(B30="","",IF(K30="Cancelada",0,MAX(D30-E30,0)))</f>
        <v/>
      </c>
      <c r="N30" s="16">
        <f>IF(OR(B30="",J30="",K30="Cancelada",K30="Utilizada"),"",J30-Resumen!$D$5)</f>
        <v/>
      </c>
      <c r="O30" s="20">
        <f>IF(B30="","",IF(OR(K30="Cancelada",K30="Utilizada"),"",IF(J30="","Sin cancelación",IF(N30&lt;0,"Plazo vencido",IF(N30&lt;=Resumen!$D$6,"Vence pronto","En plazo")))))</f>
        <v/>
      </c>
      <c r="P30" s="16">
        <f>IF(OR(B30="",I30="",K30="Cancelada",K30="Utilizada"),"",I30-Resumen!$D$5)</f>
        <v/>
      </c>
    </row>
    <row r="31">
      <c r="B31" s="15" t="n"/>
      <c r="C31" s="26" t="n"/>
      <c r="D31" s="27" t="n"/>
      <c r="E31" s="27" t="n"/>
      <c r="F31" s="15" t="n"/>
      <c r="G31" s="26" t="n"/>
      <c r="H31" s="5" t="n"/>
      <c r="I31" s="5" t="n"/>
      <c r="J31" s="5" t="n"/>
      <c r="K31" s="26" t="n"/>
      <c r="L31" s="17">
        <f>IF(B31="","",IF(K31="Cancelada",0,D31))</f>
        <v/>
      </c>
      <c r="M31" s="17">
        <f>IF(B31="","",IF(K31="Cancelada",0,MAX(D31-E31,0)))</f>
        <v/>
      </c>
      <c r="N31" s="16">
        <f>IF(OR(B31="",J31="",K31="Cancelada",K31="Utilizada"),"",J31-Resumen!$D$5)</f>
        <v/>
      </c>
      <c r="O31" s="20">
        <f>IF(B31="","",IF(OR(K31="Cancelada",K31="Utilizada"),"",IF(J31="","Sin cancelación",IF(N31&lt;0,"Plazo vencido",IF(N31&lt;=Resumen!$D$6,"Vence pronto","En plazo")))))</f>
        <v/>
      </c>
      <c r="P31" s="16">
        <f>IF(OR(B31="",I31="",K31="Cancelada",K31="Utilizada"),"",I31-Resumen!$D$5)</f>
        <v/>
      </c>
    </row>
    <row r="32">
      <c r="B32" s="15" t="n"/>
      <c r="C32" s="26" t="n"/>
      <c r="D32" s="27" t="n"/>
      <c r="E32" s="27" t="n"/>
      <c r="F32" s="15" t="n"/>
      <c r="G32" s="26" t="n"/>
      <c r="H32" s="5" t="n"/>
      <c r="I32" s="5" t="n"/>
      <c r="J32" s="5" t="n"/>
      <c r="K32" s="26" t="n"/>
      <c r="L32" s="17">
        <f>IF(B32="","",IF(K32="Cancelada",0,D32))</f>
        <v/>
      </c>
      <c r="M32" s="17">
        <f>IF(B32="","",IF(K32="Cancelada",0,MAX(D32-E32,0)))</f>
        <v/>
      </c>
      <c r="N32" s="16">
        <f>IF(OR(B32="",J32="",K32="Cancelada",K32="Utilizada"),"",J32-Resumen!$D$5)</f>
        <v/>
      </c>
      <c r="O32" s="20">
        <f>IF(B32="","",IF(OR(K32="Cancelada",K32="Utilizada"),"",IF(J32="","Sin cancelación",IF(N32&lt;0,"Plazo vencido",IF(N32&lt;=Resumen!$D$6,"Vence pronto","En plazo")))))</f>
        <v/>
      </c>
      <c r="P32" s="16">
        <f>IF(OR(B32="",I32="",K32="Cancelada",K32="Utilizada"),"",I32-Resumen!$D$5)</f>
        <v/>
      </c>
    </row>
    <row r="33">
      <c r="B33" s="15" t="n"/>
      <c r="C33" s="26" t="n"/>
      <c r="D33" s="27" t="n"/>
      <c r="E33" s="27" t="n"/>
      <c r="F33" s="15" t="n"/>
      <c r="G33" s="26" t="n"/>
      <c r="H33" s="5" t="n"/>
      <c r="I33" s="5" t="n"/>
      <c r="J33" s="5" t="n"/>
      <c r="K33" s="26" t="n"/>
      <c r="L33" s="17">
        <f>IF(B33="","",IF(K33="Cancelada",0,D33))</f>
        <v/>
      </c>
      <c r="M33" s="17">
        <f>IF(B33="","",IF(K33="Cancelada",0,MAX(D33-E33,0)))</f>
        <v/>
      </c>
      <c r="N33" s="16">
        <f>IF(OR(B33="",J33="",K33="Cancelada",K33="Utilizada"),"",J33-Resumen!$D$5)</f>
        <v/>
      </c>
      <c r="O33" s="20">
        <f>IF(B33="","",IF(OR(K33="Cancelada",K33="Utilizada"),"",IF(J33="","Sin cancelación",IF(N33&lt;0,"Plazo vencido",IF(N33&lt;=Resumen!$D$6,"Vence pronto","En plazo")))))</f>
        <v/>
      </c>
      <c r="P33" s="16">
        <f>IF(OR(B33="",I33="",K33="Cancelada",K33="Utilizada"),"",I33-Resumen!$D$5)</f>
        <v/>
      </c>
    </row>
    <row r="34">
      <c r="B34" s="15" t="n"/>
      <c r="C34" s="26" t="n"/>
      <c r="D34" s="27" t="n"/>
      <c r="E34" s="27" t="n"/>
      <c r="F34" s="15" t="n"/>
      <c r="G34" s="26" t="n"/>
      <c r="H34" s="5" t="n"/>
      <c r="I34" s="5" t="n"/>
      <c r="J34" s="5" t="n"/>
      <c r="K34" s="26" t="n"/>
      <c r="L34" s="17">
        <f>IF(B34="","",IF(K34="Cancelada",0,D34))</f>
        <v/>
      </c>
      <c r="M34" s="17">
        <f>IF(B34="","",IF(K34="Cancelada",0,MAX(D34-E34,0)))</f>
        <v/>
      </c>
      <c r="N34" s="16">
        <f>IF(OR(B34="",J34="",K34="Cancelada",K34="Utilizada"),"",J34-Resumen!$D$5)</f>
        <v/>
      </c>
      <c r="O34" s="20">
        <f>IF(B34="","",IF(OR(K34="Cancelada",K34="Utilizada"),"",IF(J34="","Sin cancelación",IF(N34&lt;0,"Plazo vencido",IF(N34&lt;=Resumen!$D$6,"Vence pronto","En plazo")))))</f>
        <v/>
      </c>
      <c r="P34" s="16">
        <f>IF(OR(B34="",I34="",K34="Cancelada",K34="Utilizada"),"",I34-Resumen!$D$5)</f>
        <v/>
      </c>
    </row>
    <row r="35">
      <c r="B35" s="15" t="n"/>
      <c r="C35" s="26" t="n"/>
      <c r="D35" s="27" t="n"/>
      <c r="E35" s="27" t="n"/>
      <c r="F35" s="15" t="n"/>
      <c r="G35" s="26" t="n"/>
      <c r="H35" s="5" t="n"/>
      <c r="I35" s="5" t="n"/>
      <c r="J35" s="5" t="n"/>
      <c r="K35" s="26" t="n"/>
      <c r="L35" s="17">
        <f>IF(B35="","",IF(K35="Cancelada",0,D35))</f>
        <v/>
      </c>
      <c r="M35" s="17">
        <f>IF(B35="","",IF(K35="Cancelada",0,MAX(D35-E35,0)))</f>
        <v/>
      </c>
      <c r="N35" s="16">
        <f>IF(OR(B35="",J35="",K35="Cancelada",K35="Utilizada"),"",J35-Resumen!$D$5)</f>
        <v/>
      </c>
      <c r="O35" s="20">
        <f>IF(B35="","",IF(OR(K35="Cancelada",K35="Utilizada"),"",IF(J35="","Sin cancelación",IF(N35&lt;0,"Plazo vencido",IF(N35&lt;=Resumen!$D$6,"Vence pronto","En plazo")))))</f>
        <v/>
      </c>
      <c r="P35" s="16">
        <f>IF(OR(B35="",I35="",K35="Cancelada",K35="Utilizada"),"",I35-Resumen!$D$5)</f>
        <v/>
      </c>
    </row>
    <row r="36">
      <c r="B36" s="15" t="n"/>
      <c r="C36" s="26" t="n"/>
      <c r="D36" s="27" t="n"/>
      <c r="E36" s="27" t="n"/>
      <c r="F36" s="15" t="n"/>
      <c r="G36" s="26" t="n"/>
      <c r="H36" s="5" t="n"/>
      <c r="I36" s="5" t="n"/>
      <c r="J36" s="5" t="n"/>
      <c r="K36" s="26" t="n"/>
      <c r="L36" s="17">
        <f>IF(B36="","",IF(K36="Cancelada",0,D36))</f>
        <v/>
      </c>
      <c r="M36" s="17">
        <f>IF(B36="","",IF(K36="Cancelada",0,MAX(D36-E36,0)))</f>
        <v/>
      </c>
      <c r="N36" s="16">
        <f>IF(OR(B36="",J36="",K36="Cancelada",K36="Utilizada"),"",J36-Resumen!$D$5)</f>
        <v/>
      </c>
      <c r="O36" s="20">
        <f>IF(B36="","",IF(OR(K36="Cancelada",K36="Utilizada"),"",IF(J36="","Sin cancelación",IF(N36&lt;0,"Plazo vencido",IF(N36&lt;=Resumen!$D$6,"Vence pronto","En plazo")))))</f>
        <v/>
      </c>
      <c r="P36" s="16">
        <f>IF(OR(B36="",I36="",K36="Cancelada",K36="Utilizada"),"",I36-Resumen!$D$5)</f>
        <v/>
      </c>
    </row>
    <row r="37">
      <c r="B37" s="15" t="n"/>
      <c r="C37" s="26" t="n"/>
      <c r="D37" s="27" t="n"/>
      <c r="E37" s="27" t="n"/>
      <c r="F37" s="15" t="n"/>
      <c r="G37" s="26" t="n"/>
      <c r="H37" s="5" t="n"/>
      <c r="I37" s="5" t="n"/>
      <c r="J37" s="5" t="n"/>
      <c r="K37" s="26" t="n"/>
      <c r="L37" s="17">
        <f>IF(B37="","",IF(K37="Cancelada",0,D37))</f>
        <v/>
      </c>
      <c r="M37" s="17">
        <f>IF(B37="","",IF(K37="Cancelada",0,MAX(D37-E37,0)))</f>
        <v/>
      </c>
      <c r="N37" s="16">
        <f>IF(OR(B37="",J37="",K37="Cancelada",K37="Utilizada"),"",J37-Resumen!$D$5)</f>
        <v/>
      </c>
      <c r="O37" s="20">
        <f>IF(B37="","",IF(OR(K37="Cancelada",K37="Utilizada"),"",IF(J37="","Sin cancelación",IF(N37&lt;0,"Plazo vencido",IF(N37&lt;=Resumen!$D$6,"Vence pronto","En plazo")))))</f>
        <v/>
      </c>
      <c r="P37" s="16">
        <f>IF(OR(B37="",I37="",K37="Cancelada",K37="Utilizada"),"",I37-Resumen!$D$5)</f>
        <v/>
      </c>
    </row>
    <row r="38">
      <c r="B38" s="15" t="n"/>
      <c r="C38" s="26" t="n"/>
      <c r="D38" s="27" t="n"/>
      <c r="E38" s="27" t="n"/>
      <c r="F38" s="15" t="n"/>
      <c r="G38" s="26" t="n"/>
      <c r="H38" s="5" t="n"/>
      <c r="I38" s="5" t="n"/>
      <c r="J38" s="5" t="n"/>
      <c r="K38" s="26" t="n"/>
      <c r="L38" s="17">
        <f>IF(B38="","",IF(K38="Cancelada",0,D38))</f>
        <v/>
      </c>
      <c r="M38" s="17">
        <f>IF(B38="","",IF(K38="Cancelada",0,MAX(D38-E38,0)))</f>
        <v/>
      </c>
      <c r="N38" s="16">
        <f>IF(OR(B38="",J38="",K38="Cancelada",K38="Utilizada"),"",J38-Resumen!$D$5)</f>
        <v/>
      </c>
      <c r="O38" s="20">
        <f>IF(B38="","",IF(OR(K38="Cancelada",K38="Utilizada"),"",IF(J38="","Sin cancelación",IF(N38&lt;0,"Plazo vencido",IF(N38&lt;=Resumen!$D$6,"Vence pronto","En plazo")))))</f>
        <v/>
      </c>
      <c r="P38" s="16">
        <f>IF(OR(B38="",I38="",K38="Cancelada",K38="Utilizada"),"",I38-Resumen!$D$5)</f>
        <v/>
      </c>
    </row>
    <row r="39">
      <c r="B39" s="15" t="n"/>
      <c r="C39" s="26" t="n"/>
      <c r="D39" s="27" t="n"/>
      <c r="E39" s="27" t="n"/>
      <c r="F39" s="15" t="n"/>
      <c r="G39" s="26" t="n"/>
      <c r="H39" s="5" t="n"/>
      <c r="I39" s="5" t="n"/>
      <c r="J39" s="5" t="n"/>
      <c r="K39" s="26" t="n"/>
      <c r="L39" s="17">
        <f>IF(B39="","",IF(K39="Cancelada",0,D39))</f>
        <v/>
      </c>
      <c r="M39" s="17">
        <f>IF(B39="","",IF(K39="Cancelada",0,MAX(D39-E39,0)))</f>
        <v/>
      </c>
      <c r="N39" s="16">
        <f>IF(OR(B39="",J39="",K39="Cancelada",K39="Utilizada"),"",J39-Resumen!$D$5)</f>
        <v/>
      </c>
      <c r="O39" s="20">
        <f>IF(B39="","",IF(OR(K39="Cancelada",K39="Utilizada"),"",IF(J39="","Sin cancelación",IF(N39&lt;0,"Plazo vencido",IF(N39&lt;=Resumen!$D$6,"Vence pronto","En plazo")))))</f>
        <v/>
      </c>
      <c r="P39" s="16">
        <f>IF(OR(B39="",I39="",K39="Cancelada",K39="Utilizada"),"",I39-Resumen!$D$5)</f>
        <v/>
      </c>
    </row>
    <row r="40">
      <c r="B40" s="15" t="n"/>
      <c r="C40" s="26" t="n"/>
      <c r="D40" s="27" t="n"/>
      <c r="E40" s="27" t="n"/>
      <c r="F40" s="15" t="n"/>
      <c r="G40" s="26" t="n"/>
      <c r="H40" s="5" t="n"/>
      <c r="I40" s="5" t="n"/>
      <c r="J40" s="5" t="n"/>
      <c r="K40" s="26" t="n"/>
      <c r="L40" s="17">
        <f>IF(B40="","",IF(K40="Cancelada",0,D40))</f>
        <v/>
      </c>
      <c r="M40" s="17">
        <f>IF(B40="","",IF(K40="Cancelada",0,MAX(D40-E40,0)))</f>
        <v/>
      </c>
      <c r="N40" s="16">
        <f>IF(OR(B40="",J40="",K40="Cancelada",K40="Utilizada"),"",J40-Resumen!$D$5)</f>
        <v/>
      </c>
      <c r="O40" s="20">
        <f>IF(B40="","",IF(OR(K40="Cancelada",K40="Utilizada"),"",IF(J40="","Sin cancelación",IF(N40&lt;0,"Plazo vencido",IF(N40&lt;=Resumen!$D$6,"Vence pronto","En plazo")))))</f>
        <v/>
      </c>
      <c r="P40" s="16">
        <f>IF(OR(B40="",I40="",K40="Cancelada",K40="Utilizada"),"",I40-Resumen!$D$5)</f>
        <v/>
      </c>
    </row>
    <row r="41">
      <c r="B41" s="15" t="n"/>
      <c r="C41" s="26" t="n"/>
      <c r="D41" s="27" t="n"/>
      <c r="E41" s="27" t="n"/>
      <c r="F41" s="15" t="n"/>
      <c r="G41" s="26" t="n"/>
      <c r="H41" s="5" t="n"/>
      <c r="I41" s="5" t="n"/>
      <c r="J41" s="5" t="n"/>
      <c r="K41" s="26" t="n"/>
      <c r="L41" s="17">
        <f>IF(B41="","",IF(K41="Cancelada",0,D41))</f>
        <v/>
      </c>
      <c r="M41" s="17">
        <f>IF(B41="","",IF(K41="Cancelada",0,MAX(D41-E41,0)))</f>
        <v/>
      </c>
      <c r="N41" s="16">
        <f>IF(OR(B41="",J41="",K41="Cancelada",K41="Utilizada"),"",J41-Resumen!$D$5)</f>
        <v/>
      </c>
      <c r="O41" s="20">
        <f>IF(B41="","",IF(OR(K41="Cancelada",K41="Utilizada"),"",IF(J41="","Sin cancelación",IF(N41&lt;0,"Plazo vencido",IF(N41&lt;=Resumen!$D$6,"Vence pronto","En plazo")))))</f>
        <v/>
      </c>
      <c r="P41" s="16">
        <f>IF(OR(B41="",I41="",K41="Cancelada",K41="Utilizada"),"",I41-Resumen!$D$5)</f>
        <v/>
      </c>
    </row>
    <row r="42">
      <c r="B42" s="15" t="n"/>
      <c r="C42" s="26" t="n"/>
      <c r="D42" s="27" t="n"/>
      <c r="E42" s="27" t="n"/>
      <c r="F42" s="15" t="n"/>
      <c r="G42" s="26" t="n"/>
      <c r="H42" s="5" t="n"/>
      <c r="I42" s="5" t="n"/>
      <c r="J42" s="5" t="n"/>
      <c r="K42" s="26" t="n"/>
      <c r="L42" s="17">
        <f>IF(B42="","",IF(K42="Cancelada",0,D42))</f>
        <v/>
      </c>
      <c r="M42" s="17">
        <f>IF(B42="","",IF(K42="Cancelada",0,MAX(D42-E42,0)))</f>
        <v/>
      </c>
      <c r="N42" s="16">
        <f>IF(OR(B42="",J42="",K42="Cancelada",K42="Utilizada"),"",J42-Resumen!$D$5)</f>
        <v/>
      </c>
      <c r="O42" s="20">
        <f>IF(B42="","",IF(OR(K42="Cancelada",K42="Utilizada"),"",IF(J42="","Sin cancelación",IF(N42&lt;0,"Plazo vencido",IF(N42&lt;=Resumen!$D$6,"Vence pronto","En plazo")))))</f>
        <v/>
      </c>
      <c r="P42" s="16">
        <f>IF(OR(B42="",I42="",K42="Cancelada",K42="Utilizada"),"",I42-Resumen!$D$5)</f>
        <v/>
      </c>
    </row>
    <row r="43">
      <c r="B43" s="15" t="n"/>
      <c r="C43" s="26" t="n"/>
      <c r="D43" s="27" t="n"/>
      <c r="E43" s="27" t="n"/>
      <c r="F43" s="15" t="n"/>
      <c r="G43" s="26" t="n"/>
      <c r="H43" s="5" t="n"/>
      <c r="I43" s="5" t="n"/>
      <c r="J43" s="5" t="n"/>
      <c r="K43" s="26" t="n"/>
      <c r="L43" s="17">
        <f>IF(B43="","",IF(K43="Cancelada",0,D43))</f>
        <v/>
      </c>
      <c r="M43" s="17">
        <f>IF(B43="","",IF(K43="Cancelada",0,MAX(D43-E43,0)))</f>
        <v/>
      </c>
      <c r="N43" s="16">
        <f>IF(OR(B43="",J43="",K43="Cancelada",K43="Utilizada"),"",J43-Resumen!$D$5)</f>
        <v/>
      </c>
      <c r="O43" s="20">
        <f>IF(B43="","",IF(OR(K43="Cancelada",K43="Utilizada"),"",IF(J43="","Sin cancelación",IF(N43&lt;0,"Plazo vencido",IF(N43&lt;=Resumen!$D$6,"Vence pronto","En plazo")))))</f>
        <v/>
      </c>
      <c r="P43" s="16">
        <f>IF(OR(B43="",I43="",K43="Cancelada",K43="Utilizada"),"",I43-Resumen!$D$5)</f>
        <v/>
      </c>
    </row>
    <row r="44">
      <c r="B44" s="15" t="n"/>
      <c r="C44" s="26" t="n"/>
      <c r="D44" s="27" t="n"/>
      <c r="E44" s="27" t="n"/>
      <c r="F44" s="15" t="n"/>
      <c r="G44" s="26" t="n"/>
      <c r="H44" s="5" t="n"/>
      <c r="I44" s="5" t="n"/>
      <c r="J44" s="5" t="n"/>
      <c r="K44" s="26" t="n"/>
      <c r="L44" s="17">
        <f>IF(B44="","",IF(K44="Cancelada",0,D44))</f>
        <v/>
      </c>
      <c r="M44" s="17">
        <f>IF(B44="","",IF(K44="Cancelada",0,MAX(D44-E44,0)))</f>
        <v/>
      </c>
      <c r="N44" s="16">
        <f>IF(OR(B44="",J44="",K44="Cancelada",K44="Utilizada"),"",J44-Resumen!$D$5)</f>
        <v/>
      </c>
      <c r="O44" s="20">
        <f>IF(B44="","",IF(OR(K44="Cancelada",K44="Utilizada"),"",IF(J44="","Sin cancelación",IF(N44&lt;0,"Plazo vencido",IF(N44&lt;=Resumen!$D$6,"Vence pronto","En plazo")))))</f>
        <v/>
      </c>
      <c r="P44" s="16">
        <f>IF(OR(B44="",I44="",K44="Cancelada",K44="Utilizada"),"",I44-Resumen!$D$5)</f>
        <v/>
      </c>
    </row>
    <row r="45">
      <c r="B45" s="15" t="n"/>
      <c r="C45" s="26" t="n"/>
      <c r="D45" s="27" t="n"/>
      <c r="E45" s="27" t="n"/>
      <c r="F45" s="15" t="n"/>
      <c r="G45" s="26" t="n"/>
      <c r="H45" s="5" t="n"/>
      <c r="I45" s="5" t="n"/>
      <c r="J45" s="5" t="n"/>
      <c r="K45" s="26" t="n"/>
      <c r="L45" s="17">
        <f>IF(B45="","",IF(K45="Cancelada",0,D45))</f>
        <v/>
      </c>
      <c r="M45" s="17">
        <f>IF(B45="","",IF(K45="Cancelada",0,MAX(D45-E45,0)))</f>
        <v/>
      </c>
      <c r="N45" s="16">
        <f>IF(OR(B45="",J45="",K45="Cancelada",K45="Utilizada"),"",J45-Resumen!$D$5)</f>
        <v/>
      </c>
      <c r="O45" s="20">
        <f>IF(B45="","",IF(OR(K45="Cancelada",K45="Utilizada"),"",IF(J45="","Sin cancelación",IF(N45&lt;0,"Plazo vencido",IF(N45&lt;=Resumen!$D$6,"Vence pronto","En plazo")))))</f>
        <v/>
      </c>
      <c r="P45" s="16">
        <f>IF(OR(B45="",I45="",K45="Cancelada",K45="Utilizada"),"",I45-Resumen!$D$5)</f>
        <v/>
      </c>
    </row>
    <row r="46">
      <c r="B46" s="15" t="n"/>
      <c r="C46" s="26" t="n"/>
      <c r="D46" s="27" t="n"/>
      <c r="E46" s="27" t="n"/>
      <c r="F46" s="15" t="n"/>
      <c r="G46" s="26" t="n"/>
      <c r="H46" s="5" t="n"/>
      <c r="I46" s="5" t="n"/>
      <c r="J46" s="5" t="n"/>
      <c r="K46" s="26" t="n"/>
      <c r="L46" s="17">
        <f>IF(B46="","",IF(K46="Cancelada",0,D46))</f>
        <v/>
      </c>
      <c r="M46" s="17">
        <f>IF(B46="","",IF(K46="Cancelada",0,MAX(D46-E46,0)))</f>
        <v/>
      </c>
      <c r="N46" s="16">
        <f>IF(OR(B46="",J46="",K46="Cancelada",K46="Utilizada"),"",J46-Resumen!$D$5)</f>
        <v/>
      </c>
      <c r="O46" s="20">
        <f>IF(B46="","",IF(OR(K46="Cancelada",K46="Utilizada"),"",IF(J46="","Sin cancelación",IF(N46&lt;0,"Plazo vencido",IF(N46&lt;=Resumen!$D$6,"Vence pronto","En plazo")))))</f>
        <v/>
      </c>
      <c r="P46" s="16">
        <f>IF(OR(B46="",I46="",K46="Cancelada",K46="Utilizada"),"",I46-Resumen!$D$5)</f>
        <v/>
      </c>
    </row>
    <row r="47">
      <c r="B47" s="15" t="n"/>
      <c r="C47" s="26" t="n"/>
      <c r="D47" s="27" t="n"/>
      <c r="E47" s="27" t="n"/>
      <c r="F47" s="15" t="n"/>
      <c r="G47" s="26" t="n"/>
      <c r="H47" s="5" t="n"/>
      <c r="I47" s="5" t="n"/>
      <c r="J47" s="5" t="n"/>
      <c r="K47" s="26" t="n"/>
      <c r="L47" s="17">
        <f>IF(B47="","",IF(K47="Cancelada",0,D47))</f>
        <v/>
      </c>
      <c r="M47" s="17">
        <f>IF(B47="","",IF(K47="Cancelada",0,MAX(D47-E47,0)))</f>
        <v/>
      </c>
      <c r="N47" s="16">
        <f>IF(OR(B47="",J47="",K47="Cancelada",K47="Utilizada"),"",J47-Resumen!$D$5)</f>
        <v/>
      </c>
      <c r="O47" s="20">
        <f>IF(B47="","",IF(OR(K47="Cancelada",K47="Utilizada"),"",IF(J47="","Sin cancelación",IF(N47&lt;0,"Plazo vencido",IF(N47&lt;=Resumen!$D$6,"Vence pronto","En plazo")))))</f>
        <v/>
      </c>
      <c r="P47" s="16">
        <f>IF(OR(B47="",I47="",K47="Cancelada",K47="Utilizada"),"",I47-Resumen!$D$5)</f>
        <v/>
      </c>
    </row>
    <row r="48">
      <c r="B48" s="4" t="inlineStr">
        <is>
          <t>TOTAL</t>
        </is>
      </c>
      <c r="D48" s="22">
        <f>SUM(D8:D47)</f>
        <v/>
      </c>
      <c r="E48" s="22">
        <f>SUM(E8:E47)</f>
        <v/>
      </c>
      <c r="L48" s="22">
        <f>SUM(L8:L47)</f>
        <v/>
      </c>
      <c r="M48" s="22">
        <f>SUM(M8:M47)</f>
        <v/>
      </c>
    </row>
    <row r="49">
      <c r="B49" s="7" t="inlineStr">
        <is>
          <t>El importe vigente y lo pendiente no cuentan las reservas canceladas. Los plazos de cancelación solo se vigilan en reservas «Confirmada» o «Pendiente de pago».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B8:C47">
    <cfRule type="expression" priority="1" dxfId="0">
      <formula>MOD(ROW(),2)=0</formula>
    </cfRule>
  </conditionalFormatting>
  <conditionalFormatting sqref="B8:P47">
    <cfRule type="expression" priority="2" dxfId="3">
      <formula>$K8="Cancelada"</formula>
    </cfRule>
  </conditionalFormatting>
  <conditionalFormatting sqref="O8:O47">
    <cfRule type="cellIs" priority="3" operator="equal" dxfId="1">
      <formula>"Vence pronto"</formula>
    </cfRule>
    <cfRule type="cellIs" priority="4" operator="equal" dxfId="4">
      <formula>"Plazo vencido"</formula>
    </cfRule>
    <cfRule type="cellIs" priority="5" operator="equal" dxfId="2">
      <formula>"En plazo"</formula>
    </cfRule>
  </conditionalFormatting>
  <conditionalFormatting sqref="K8:K47">
    <cfRule type="cellIs" priority="6" operator="equal" dxfId="1">
      <formula>"Pendiente de pago"</formula>
    </cfRule>
  </conditionalFormatting>
  <conditionalFormatting sqref="M8:M47">
    <cfRule type="dataBar" priority="7">
      <dataBar>
        <cfvo type="num" val="0"/>
        <cfvo type="max"/>
        <color rgb="00F59E0B"/>
      </dataBar>
    </cfRule>
  </conditionalFormatting>
  <dataValidations count="7">
    <dataValidation sqref="B8:B47" showDropDown="0" showInputMessage="0" showErrorMessage="0" allowBlank="1" type="list">
      <formula1>=Resumen!$B$13:$B$20</formula1>
    </dataValidation>
    <dataValidation sqref="C8:C47" showDropDown="0" showInputMessage="0" showErrorMessage="0" allowBlank="1" type="list">
      <formula1>=Listas!$A$2:$A$8</formula1>
    </dataValidation>
    <dataValidation sqref="K8:K47" showDropDown="0" showInputMessage="0" showErrorMessage="0" allowBlank="1" type="list">
      <formula1>=Listas!$B$2:$B$5</formula1>
    </dataValidation>
    <dataValidation sqref="H8:H47" showDropDown="0" showInputMessage="0" showErrorMessage="0" allowBlank="1" errorTitle="Fecha no válida" error="Introduce una fecha válida (dd/mm/aaaa)" type="date" operator="greaterThan">
      <formula1>36526</formula1>
    </dataValidation>
    <dataValidation sqref="I8:I47" showDropDown="0" showInputMessage="0" showErrorMessage="0" allowBlank="1" errorTitle="Fecha no válida" error="Introduce una fecha válida (dd/mm/aaaa)" type="date" operator="greaterThan">
      <formula1>36526</formula1>
    </dataValidation>
    <dataValidation sqref="J8:J47" showDropDown="0" showInputMessage="0" showErrorMessage="0" allowBlank="1" errorTitle="Fecha no válida" error="Introduce una fecha válida (dd/mm/aaaa)" type="date" operator="greaterThan">
      <formula1>36526</formula1>
    </dataValidation>
    <dataValidation sqref="D8:E47" showDropDown="0" showInputMessage="0" showErrorMessage="0" allowBlank="1" errorTitle="Importe no válido" error="El importe debe ser un número igual o mayor que 0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reservas de viaje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28" t="inlineStr">
        <is>
          <t>1.  En la hoja «Resumen» escribe los nombres de tus viajes (columna B) con sus fechas de salida y regreso. Esa lista alimenta el desplegable de la hoja «Reservas».</t>
        </is>
      </c>
    </row>
    <row r="7" ht="30" customHeight="1">
      <c r="B7" s="28" t="inlineStr">
        <is>
          <t>2.  En «Resumen» comprueba la fecha de referencia (D5): por defecto es =TODAY(), es decir, hoy. Si quieres simular otro día, escribe ahí una fecha fija.</t>
        </is>
      </c>
    </row>
    <row r="8" ht="30" customHeight="1">
      <c r="B8" s="28" t="inlineStr">
        <is>
          <t>3.  Indica en D6 con cuántos días de antelación quieres que se marque «Vence pronto» el plazo de cancelación (por defecto, 7).</t>
        </is>
      </c>
    </row>
    <row r="9" ht="30" customHeight="1">
      <c r="B9" s="28" t="inlineStr">
        <is>
          <t>4.  En «Reservas» añade una fila por reserva: viaje, tipo, descripción, localizador, fecha de reserva y fecha del servicio.</t>
        </is>
      </c>
    </row>
    <row r="10" ht="18" customHeight="1">
      <c r="B10" s="28" t="inlineStr">
        <is>
          <t>5.  Anota el importe total y lo que ya has pagado. La columna «Pendiente de pago» se calcula sola.</t>
        </is>
      </c>
    </row>
    <row r="11" ht="30" customHeight="1">
      <c r="B11" s="28" t="inlineStr">
        <is>
          <t>6.  Rellena «Cancelable hasta» con la fecha límite de cancelación gratuita. Si la reserva no es reembolsable, déjala vacía.</t>
        </is>
      </c>
    </row>
    <row r="12" ht="30" customHeight="1">
      <c r="B12" s="28" t="inlineStr">
        <is>
          <t>7.  Elige el estado de la reserva: Confirmada, Pendiente de pago, Cancelada o Utilizada. Las canceladas dejan de sumar en el importe vigente.</t>
        </is>
      </c>
    </row>
    <row r="13" ht="30" customHeight="1">
      <c r="B13" s="28" t="inlineStr">
        <is>
          <t>8.  Revisa la columna «Aviso» (verde, ámbar o roja) y el panel de «Resumen» para ver totales por viaje, por tipo y las cancelaciones próximas.</t>
        </is>
      </c>
    </row>
    <row r="15">
      <c r="B15" s="13" t="inlineStr">
        <is>
          <t>CONSEJOS</t>
        </is>
      </c>
    </row>
    <row r="16" ht="30" customHeight="1">
      <c r="B16" s="28" t="inlineStr">
        <is>
          <t>•  Tienes 40 filas preparadas en «Reservas» y 8 viajes en «Resumen». Si necesitas más, copia una fila entera (con sus fórmulas) hacia abajo o desprotege la hoja (sin contraseña).</t>
        </is>
      </c>
    </row>
    <row r="17" ht="30" customHeight="1">
      <c r="B17" s="28" t="inlineStr">
        <is>
          <t>•  Si cancelas una reserva, deja en «Pagado» lo que ya abonaste: aparecerá en «Pagado en canceladas» para que recuerdes reclamar el reembolso.</t>
        </is>
      </c>
    </row>
    <row r="18" ht="30" customHeight="1">
      <c r="B18" s="28" t="inlineStr">
        <is>
          <t>•  Los plazos de cancelación, importes y condiciones son los que tú anotes a partir de tus confirmaciones; la plantilla no consulta ninguna web ni garantiza que sean correctos. Comprueba siempre las condiciones en tu reserva.</t>
        </is>
      </c>
    </row>
    <row r="19" ht="30" customHeight="1">
      <c r="B19" s="28" t="inlineStr">
        <is>
          <t>•  Usa el mismo nombre de viaje (escogiéndolo del desplegable) para que los totales por viaje cuadren; la celda «Importe sin viaje de la lista» te avisa de si falta alguno.</t>
        </is>
      </c>
    </row>
    <row r="21">
      <c r="B21" s="29" t="inlineStr">
        <is>
          <t>Las celdas con fondo crema y texto azul son para rellenar; las verdes se calculan solas.</t>
        </is>
      </c>
    </row>
    <row r="23" ht="44" customHeight="1">
      <c r="B23" s="30" t="inlineStr">
        <is>
          <t>Los datos de ejemplo son ficticios. La plantilla es un registro para organizarte: no sustituye a tu confirmación de reserva ni a las condiciones de cada proveedor.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Estado</t>
        </is>
      </c>
    </row>
    <row r="2">
      <c r="A2" t="inlineStr">
        <is>
          <t>Vuelo</t>
        </is>
      </c>
      <c r="B2" t="inlineStr">
        <is>
          <t>Confirmada</t>
        </is>
      </c>
    </row>
    <row r="3">
      <c r="A3" t="inlineStr">
        <is>
          <t>Alojamiento</t>
        </is>
      </c>
      <c r="B3" t="inlineStr">
        <is>
          <t>Pendiente de pago</t>
        </is>
      </c>
    </row>
    <row r="4">
      <c r="A4" t="inlineStr">
        <is>
          <t>Coche de alquiler</t>
        </is>
      </c>
      <c r="B4" t="inlineStr">
        <is>
          <t>Cancelada</t>
        </is>
      </c>
    </row>
    <row r="5">
      <c r="A5" t="inlineStr">
        <is>
          <t>Actividad</t>
        </is>
      </c>
      <c r="B5" t="inlineStr">
        <is>
          <t>Utilizada</t>
        </is>
      </c>
    </row>
    <row r="6">
      <c r="A6" t="inlineStr">
        <is>
          <t>Tren o autobús</t>
        </is>
      </c>
    </row>
    <row r="7">
      <c r="A7" t="inlineStr">
        <is>
          <t>Seguro</t>
        </is>
      </c>
    </row>
    <row r="8">
      <c r="A8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2026-10-03T09:39:37Z</dcterms:created>
  <dcterms:modified xmlns:dcterms="http://purl.org/dc/terms/" xmlns:xsi="http://www.w3.org/2001/XMLSchema-instance" xsi:type="dcterms:W3CDTF">2026-10-03T09:39:37Z</dcterms:modified>
</cp:coreProperties>
</file>