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euniones" sheetId="2" state="visible" r:id="rId2"/>
    <sheet xmlns:r="http://schemas.openxmlformats.org/officeDocument/2006/relationships" name="Acuerdos" sheetId="3" state="visible" r:id="rId3"/>
    <sheet xmlns:r="http://schemas.openxmlformats.org/officeDocument/2006/relationships" name="Grupo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/mm/yyyy"/>
    <numFmt numFmtId="166" formatCode="yyyy-mm-dd"/>
    <numFmt numFmtId="167" formatCode="hh:mm"/>
    <numFmt numFmtId="168" formatCode="mmm 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1" fontId="10" fillId="6" borderId="0" applyAlignment="1" pivotButton="0" quotePrefix="0" xfId="0">
      <alignment horizontal="center" vertical="center"/>
    </xf>
    <xf numFmtId="9" fontId="10" fillId="6" borderId="0" applyAlignment="1" pivotButton="0" quotePrefix="0" xfId="0">
      <alignment horizontal="center" vertical="center"/>
    </xf>
    <xf numFmtId="165" fontId="10" fillId="6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168" fontId="5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7" fillId="5" borderId="1" applyAlignment="1" pivotButton="0" quotePrefix="0" xfId="0">
      <alignment vertical="center"/>
    </xf>
    <xf numFmtId="1" fontId="7" fillId="5" borderId="1" applyAlignment="1" pivotButton="0" quotePrefix="0" xfId="0">
      <alignment vertical="center"/>
    </xf>
    <xf numFmtId="9" fontId="7" fillId="5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 vertical="center"/>
    </xf>
    <xf numFmtId="1" fontId="6" fillId="0" borderId="1" applyAlignment="1" pivotButton="0" quotePrefix="0" xfId="0">
      <alignment horizontal="center"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167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vertical="center"/>
      <protection locked="0" hidden="0"/>
    </xf>
    <xf numFmtId="0" fontId="5" fillId="0" borderId="1" applyAlignment="1" pivotButton="0" quotePrefix="0" xfId="0">
      <alignment horizontal="center" vertical="center"/>
    </xf>
    <xf numFmtId="1" fontId="4" fillId="4" borderId="1" applyAlignment="1" applyProtection="1" pivotButton="0" quotePrefix="0" xfId="0">
      <alignment horizontal="left" vertical="center"/>
      <protection locked="0" hidden="0"/>
    </xf>
    <xf numFmtId="165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64" fontId="7" fillId="5" borderId="1" applyAlignment="1" pivotButton="0" quotePrefix="0" xfId="0">
      <alignment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369A1"/>
      </font>
      <fill>
        <patternFill patternType="solid">
          <fgColor rgb="00E0F2FE"/>
          <bgColor rgb="00E0F2FE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Reuniones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'Panel'!C11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'Panel'!$B$12:$B$21</f>
            </numRef>
          </cat>
          <val>
            <numRef>
              <f>'Panel'!$C$12:$C$21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de asistencia por grupo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'Grupos'!I7</f>
            </strRef>
          </tx>
          <spPr>
            <a:ln xmlns:a="http://schemas.openxmlformats.org/drawingml/2006/main">
              <a:prstDash val="solid"/>
            </a:ln>
          </spPr>
          <cat>
            <numRef>
              <f>'Grupos'!$B$8:$B$11</f>
            </numRef>
          </cat>
          <val>
            <numRef>
              <f>'Grupos'!$I$8:$I$11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24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27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6" customWidth="1" min="3" max="3"/>
    <col width="16" customWidth="1" min="4" max="4"/>
    <col width="16" customWidth="1" min="5" max="5"/>
    <col width="16" customWidth="1" min="6" max="6"/>
    <col width="3" customWidth="1" min="7" max="7"/>
    <col width="24" customWidth="1" min="8" max="8"/>
    <col width="14" customWidth="1" min="9" max="9"/>
    <col width="3" customWidth="1" min="10" max="10"/>
  </cols>
  <sheetData>
    <row r="2" ht="34" customHeight="1">
      <c r="B2" s="1" t="inlineStr">
        <is>
          <t>Panel de reuniones con familias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automático: reuniones, asistencia, acuerdos pendientes y temas más tratados.</t>
        </is>
      </c>
    </row>
    <row r="5" ht="28" customHeight="1">
      <c r="B5" s="4" t="inlineStr">
        <is>
          <t>REUNIONES REALIZADAS</t>
        </is>
      </c>
      <c r="C5" s="4" t="inlineStr">
        <is>
          <t>% ASISTENCIA FAMILIAS</t>
        </is>
      </c>
      <c r="D5" s="4" t="inlineStr">
        <is>
          <t>ACUERDOS PENDIENTES</t>
        </is>
      </c>
      <c r="E5" s="4" t="inlineStr">
        <is>
          <t>ACUERDOS VENCIDOS</t>
        </is>
      </c>
      <c r="F5" s="4" t="inlineStr">
        <is>
          <t>PRÓXIMA REUNIÓN</t>
        </is>
      </c>
    </row>
    <row r="6" ht="36" customHeight="1">
      <c r="B6" s="5">
        <f>COUNTIF(Reuniones!$J$8:$J$47,"Sí")</f>
        <v/>
      </c>
      <c r="C6" s="6">
        <f>IF(SUMIFS(Reuniones!$K$8:$K$47,Reuniones!$J$8:$J$47,"&lt;&gt;Pendiente")=0,0,SUM(Reuniones!$L$8:$L$47)/SUMIFS(Reuniones!$K$8:$K$47,Reuniones!$J$8:$J$47,"&lt;&gt;Pendiente"))</f>
        <v/>
      </c>
      <c r="D6" s="5">
        <f>COUNTIFS(Acuerdos!$I$8:$I$47,"&lt;&gt;Cumplido",Acuerdos!$F$8:$F$47,"&lt;&gt;")</f>
        <v/>
      </c>
      <c r="E6" s="5">
        <f>COUNTIF(Acuerdos!$K$8:$K$47,"Vencido")</f>
        <v/>
      </c>
      <c r="F6" s="7">
        <f>IFERROR(SMALL(Reuniones!$C$8:$C$47,COUNTIF(Reuniones!$C$8:$C$47,"&lt;"&amp;Reuniones!$C$5)+1),"-")</f>
        <v/>
      </c>
    </row>
    <row r="8">
      <c r="B8" s="8" t="inlineStr">
        <is>
          <t>El curso empieza en septiembre de:</t>
        </is>
      </c>
      <c r="E8" s="9" t="n">
        <v>2026</v>
      </c>
      <c r="F8" s="10" t="inlineStr">
        <is>
          <t>(año de inicio)</t>
        </is>
      </c>
    </row>
    <row r="10">
      <c r="B10" s="11" t="inlineStr">
        <is>
          <t>REUNIONES POR MES</t>
        </is>
      </c>
      <c r="H10" s="11" t="inlineStr">
        <is>
          <t>TEMAS MÁS TRATADOS</t>
        </is>
      </c>
    </row>
    <row r="11" ht="26" customHeight="1">
      <c r="B11" s="12" t="inlineStr">
        <is>
          <t>Mes</t>
        </is>
      </c>
      <c r="C11" s="12" t="inlineStr">
        <is>
          <t>Reuniones</t>
        </is>
      </c>
      <c r="D11" s="12" t="inlineStr">
        <is>
          <t>Realizadas</t>
        </is>
      </c>
      <c r="E11" s="12" t="inlineStr">
        <is>
          <t>% asistencia</t>
        </is>
      </c>
      <c r="H11" s="12" t="inlineStr">
        <is>
          <t>Tema</t>
        </is>
      </c>
      <c r="I11" s="12" t="inlineStr">
        <is>
          <t>Reuniones</t>
        </is>
      </c>
    </row>
    <row r="12">
      <c r="B12" s="13">
        <f>DATE($E$8,9,1)</f>
        <v/>
      </c>
      <c r="C12" s="14">
        <f>COUNTIFS(Reuniones!$C$8:$C$47,"&gt;="&amp;B12,Reuniones!$C$8:$C$47,"&lt;"&amp;EDATE(B12,1))</f>
        <v/>
      </c>
      <c r="D12" s="14">
        <f>COUNTIFS(Reuniones!$C$8:$C$47,"&gt;="&amp;B12,Reuniones!$C$8:$C$47,"&lt;"&amp;EDATE(B12,1),Reuniones!$J$8:$J$47,"Sí")</f>
        <v/>
      </c>
      <c r="E12" s="15">
        <f>IFERROR(SUMIFS(Reuniones!$L$8:$L$47,Reuniones!$C$8:$C$47,"&gt;="&amp;B12,Reuniones!$C$8:$C$47,"&lt;"&amp;EDATE(B12,1))/SUMIFS(Reuniones!$K$8:$K$47,Reuniones!$C$8:$C$47,"&gt;="&amp;B12,Reuniones!$C$8:$C$47,"&lt;"&amp;EDATE(B12,1),Reuniones!$J$8:$J$47,"&lt;&gt;Pendiente"),"-")</f>
        <v/>
      </c>
      <c r="H12" s="16">
        <f>Listas!$C$2</f>
        <v/>
      </c>
      <c r="I12" s="14">
        <f>COUNTIF(Reuniones!$I$8:$I$47,H12)</f>
        <v/>
      </c>
    </row>
    <row r="13">
      <c r="B13" s="13">
        <f>EDATE(B12,1)</f>
        <v/>
      </c>
      <c r="C13" s="14">
        <f>COUNTIFS(Reuniones!$C$8:$C$47,"&gt;="&amp;B13,Reuniones!$C$8:$C$47,"&lt;"&amp;EDATE(B13,1))</f>
        <v/>
      </c>
      <c r="D13" s="14">
        <f>COUNTIFS(Reuniones!$C$8:$C$47,"&gt;="&amp;B13,Reuniones!$C$8:$C$47,"&lt;"&amp;EDATE(B13,1),Reuniones!$J$8:$J$47,"Sí")</f>
        <v/>
      </c>
      <c r="E13" s="15">
        <f>IFERROR(SUMIFS(Reuniones!$L$8:$L$47,Reuniones!$C$8:$C$47,"&gt;="&amp;B13,Reuniones!$C$8:$C$47,"&lt;"&amp;EDATE(B13,1))/SUMIFS(Reuniones!$K$8:$K$47,Reuniones!$C$8:$C$47,"&gt;="&amp;B13,Reuniones!$C$8:$C$47,"&lt;"&amp;EDATE(B13,1),Reuniones!$J$8:$J$47,"&lt;&gt;Pendiente"),"-")</f>
        <v/>
      </c>
      <c r="H13" s="16">
        <f>Listas!$C$3</f>
        <v/>
      </c>
      <c r="I13" s="14">
        <f>COUNTIF(Reuniones!$I$8:$I$47,H13)</f>
        <v/>
      </c>
    </row>
    <row r="14">
      <c r="B14" s="13">
        <f>EDATE(B13,1)</f>
        <v/>
      </c>
      <c r="C14" s="14">
        <f>COUNTIFS(Reuniones!$C$8:$C$47,"&gt;="&amp;B14,Reuniones!$C$8:$C$47,"&lt;"&amp;EDATE(B14,1))</f>
        <v/>
      </c>
      <c r="D14" s="14">
        <f>COUNTIFS(Reuniones!$C$8:$C$47,"&gt;="&amp;B14,Reuniones!$C$8:$C$47,"&lt;"&amp;EDATE(B14,1),Reuniones!$J$8:$J$47,"Sí")</f>
        <v/>
      </c>
      <c r="E14" s="15">
        <f>IFERROR(SUMIFS(Reuniones!$L$8:$L$47,Reuniones!$C$8:$C$47,"&gt;="&amp;B14,Reuniones!$C$8:$C$47,"&lt;"&amp;EDATE(B14,1))/SUMIFS(Reuniones!$K$8:$K$47,Reuniones!$C$8:$C$47,"&gt;="&amp;B14,Reuniones!$C$8:$C$47,"&lt;"&amp;EDATE(B14,1),Reuniones!$J$8:$J$47,"&lt;&gt;Pendiente"),"-")</f>
        <v/>
      </c>
      <c r="H14" s="16">
        <f>Listas!$C$4</f>
        <v/>
      </c>
      <c r="I14" s="14">
        <f>COUNTIF(Reuniones!$I$8:$I$47,H14)</f>
        <v/>
      </c>
    </row>
    <row r="15">
      <c r="B15" s="13">
        <f>EDATE(B14,1)</f>
        <v/>
      </c>
      <c r="C15" s="14">
        <f>COUNTIFS(Reuniones!$C$8:$C$47,"&gt;="&amp;B15,Reuniones!$C$8:$C$47,"&lt;"&amp;EDATE(B15,1))</f>
        <v/>
      </c>
      <c r="D15" s="14">
        <f>COUNTIFS(Reuniones!$C$8:$C$47,"&gt;="&amp;B15,Reuniones!$C$8:$C$47,"&lt;"&amp;EDATE(B15,1),Reuniones!$J$8:$J$47,"Sí")</f>
        <v/>
      </c>
      <c r="E15" s="15">
        <f>IFERROR(SUMIFS(Reuniones!$L$8:$L$47,Reuniones!$C$8:$C$47,"&gt;="&amp;B15,Reuniones!$C$8:$C$47,"&lt;"&amp;EDATE(B15,1))/SUMIFS(Reuniones!$K$8:$K$47,Reuniones!$C$8:$C$47,"&gt;="&amp;B15,Reuniones!$C$8:$C$47,"&lt;"&amp;EDATE(B15,1),Reuniones!$J$8:$J$47,"&lt;&gt;Pendiente"),"-")</f>
        <v/>
      </c>
      <c r="H15" s="16">
        <f>Listas!$C$5</f>
        <v/>
      </c>
      <c r="I15" s="14">
        <f>COUNTIF(Reuniones!$I$8:$I$47,H15)</f>
        <v/>
      </c>
    </row>
    <row r="16">
      <c r="B16" s="13">
        <f>EDATE(B15,1)</f>
        <v/>
      </c>
      <c r="C16" s="14">
        <f>COUNTIFS(Reuniones!$C$8:$C$47,"&gt;="&amp;B16,Reuniones!$C$8:$C$47,"&lt;"&amp;EDATE(B16,1))</f>
        <v/>
      </c>
      <c r="D16" s="14">
        <f>COUNTIFS(Reuniones!$C$8:$C$47,"&gt;="&amp;B16,Reuniones!$C$8:$C$47,"&lt;"&amp;EDATE(B16,1),Reuniones!$J$8:$J$47,"Sí")</f>
        <v/>
      </c>
      <c r="E16" s="15">
        <f>IFERROR(SUMIFS(Reuniones!$L$8:$L$47,Reuniones!$C$8:$C$47,"&gt;="&amp;B16,Reuniones!$C$8:$C$47,"&lt;"&amp;EDATE(B16,1))/SUMIFS(Reuniones!$K$8:$K$47,Reuniones!$C$8:$C$47,"&gt;="&amp;B16,Reuniones!$C$8:$C$47,"&lt;"&amp;EDATE(B16,1),Reuniones!$J$8:$J$47,"&lt;&gt;Pendiente"),"-")</f>
        <v/>
      </c>
      <c r="H16" s="16">
        <f>Listas!$C$6</f>
        <v/>
      </c>
      <c r="I16" s="14">
        <f>COUNTIF(Reuniones!$I$8:$I$47,H16)</f>
        <v/>
      </c>
    </row>
    <row r="17">
      <c r="B17" s="13">
        <f>EDATE(B16,1)</f>
        <v/>
      </c>
      <c r="C17" s="14">
        <f>COUNTIFS(Reuniones!$C$8:$C$47,"&gt;="&amp;B17,Reuniones!$C$8:$C$47,"&lt;"&amp;EDATE(B17,1))</f>
        <v/>
      </c>
      <c r="D17" s="14">
        <f>COUNTIFS(Reuniones!$C$8:$C$47,"&gt;="&amp;B17,Reuniones!$C$8:$C$47,"&lt;"&amp;EDATE(B17,1),Reuniones!$J$8:$J$47,"Sí")</f>
        <v/>
      </c>
      <c r="E17" s="15">
        <f>IFERROR(SUMIFS(Reuniones!$L$8:$L$47,Reuniones!$C$8:$C$47,"&gt;="&amp;B17,Reuniones!$C$8:$C$47,"&lt;"&amp;EDATE(B17,1))/SUMIFS(Reuniones!$K$8:$K$47,Reuniones!$C$8:$C$47,"&gt;="&amp;B17,Reuniones!$C$8:$C$47,"&lt;"&amp;EDATE(B17,1),Reuniones!$J$8:$J$47,"&lt;&gt;Pendiente"),"-")</f>
        <v/>
      </c>
      <c r="H17" s="16">
        <f>Listas!$C$7</f>
        <v/>
      </c>
      <c r="I17" s="14">
        <f>COUNTIF(Reuniones!$I$8:$I$47,H17)</f>
        <v/>
      </c>
    </row>
    <row r="18">
      <c r="B18" s="13">
        <f>EDATE(B17,1)</f>
        <v/>
      </c>
      <c r="C18" s="14">
        <f>COUNTIFS(Reuniones!$C$8:$C$47,"&gt;="&amp;B18,Reuniones!$C$8:$C$47,"&lt;"&amp;EDATE(B18,1))</f>
        <v/>
      </c>
      <c r="D18" s="14">
        <f>COUNTIFS(Reuniones!$C$8:$C$47,"&gt;="&amp;B18,Reuniones!$C$8:$C$47,"&lt;"&amp;EDATE(B18,1),Reuniones!$J$8:$J$47,"Sí")</f>
        <v/>
      </c>
      <c r="E18" s="15">
        <f>IFERROR(SUMIFS(Reuniones!$L$8:$L$47,Reuniones!$C$8:$C$47,"&gt;="&amp;B18,Reuniones!$C$8:$C$47,"&lt;"&amp;EDATE(B18,1))/SUMIFS(Reuniones!$K$8:$K$47,Reuniones!$C$8:$C$47,"&gt;="&amp;B18,Reuniones!$C$8:$C$47,"&lt;"&amp;EDATE(B18,1),Reuniones!$J$8:$J$47,"&lt;&gt;Pendiente"),"-")</f>
        <v/>
      </c>
      <c r="H18" s="16">
        <f>Listas!$C$8</f>
        <v/>
      </c>
      <c r="I18" s="14">
        <f>COUNTIF(Reuniones!$I$8:$I$47,H18)</f>
        <v/>
      </c>
    </row>
    <row r="19">
      <c r="B19" s="13">
        <f>EDATE(B18,1)</f>
        <v/>
      </c>
      <c r="C19" s="14">
        <f>COUNTIFS(Reuniones!$C$8:$C$47,"&gt;="&amp;B19,Reuniones!$C$8:$C$47,"&lt;"&amp;EDATE(B19,1))</f>
        <v/>
      </c>
      <c r="D19" s="14">
        <f>COUNTIFS(Reuniones!$C$8:$C$47,"&gt;="&amp;B19,Reuniones!$C$8:$C$47,"&lt;"&amp;EDATE(B19,1),Reuniones!$J$8:$J$47,"Sí")</f>
        <v/>
      </c>
      <c r="E19" s="15">
        <f>IFERROR(SUMIFS(Reuniones!$L$8:$L$47,Reuniones!$C$8:$C$47,"&gt;="&amp;B19,Reuniones!$C$8:$C$47,"&lt;"&amp;EDATE(B19,1))/SUMIFS(Reuniones!$K$8:$K$47,Reuniones!$C$8:$C$47,"&gt;="&amp;B19,Reuniones!$C$8:$C$47,"&lt;"&amp;EDATE(B19,1),Reuniones!$J$8:$J$47,"&lt;&gt;Pendiente"),"-")</f>
        <v/>
      </c>
      <c r="H19" s="16">
        <f>Listas!$C$9</f>
        <v/>
      </c>
      <c r="I19" s="14">
        <f>COUNTIF(Reuniones!$I$8:$I$47,H19)</f>
        <v/>
      </c>
    </row>
    <row r="20">
      <c r="B20" s="13">
        <f>EDATE(B19,1)</f>
        <v/>
      </c>
      <c r="C20" s="14">
        <f>COUNTIFS(Reuniones!$C$8:$C$47,"&gt;="&amp;B20,Reuniones!$C$8:$C$47,"&lt;"&amp;EDATE(B20,1))</f>
        <v/>
      </c>
      <c r="D20" s="14">
        <f>COUNTIFS(Reuniones!$C$8:$C$47,"&gt;="&amp;B20,Reuniones!$C$8:$C$47,"&lt;"&amp;EDATE(B20,1),Reuniones!$J$8:$J$47,"Sí")</f>
        <v/>
      </c>
      <c r="E20" s="15">
        <f>IFERROR(SUMIFS(Reuniones!$L$8:$L$47,Reuniones!$C$8:$C$47,"&gt;="&amp;B20,Reuniones!$C$8:$C$47,"&lt;"&amp;EDATE(B20,1))/SUMIFS(Reuniones!$K$8:$K$47,Reuniones!$C$8:$C$47,"&gt;="&amp;B20,Reuniones!$C$8:$C$47,"&lt;"&amp;EDATE(B20,1),Reuniones!$J$8:$J$47,"&lt;&gt;Pendiente"),"-")</f>
        <v/>
      </c>
    </row>
    <row r="21">
      <c r="B21" s="13">
        <f>EDATE(B20,1)</f>
        <v/>
      </c>
      <c r="C21" s="14">
        <f>COUNTIFS(Reuniones!$C$8:$C$47,"&gt;="&amp;B21,Reuniones!$C$8:$C$47,"&lt;"&amp;EDATE(B21,1))</f>
        <v/>
      </c>
      <c r="D21" s="14">
        <f>COUNTIFS(Reuniones!$C$8:$C$47,"&gt;="&amp;B21,Reuniones!$C$8:$C$47,"&lt;"&amp;EDATE(B21,1),Reuniones!$J$8:$J$47,"Sí")</f>
        <v/>
      </c>
      <c r="E21" s="15">
        <f>IFERROR(SUMIFS(Reuniones!$L$8:$L$47,Reuniones!$C$8:$C$47,"&gt;="&amp;B21,Reuniones!$C$8:$C$47,"&lt;"&amp;EDATE(B21,1))/SUMIFS(Reuniones!$K$8:$K$47,Reuniones!$C$8:$C$47,"&gt;="&amp;B21,Reuniones!$C$8:$C$47,"&lt;"&amp;EDATE(B21,1),Reuniones!$J$8:$J$47,"&lt;&gt;Pendiente"),"-")</f>
        <v/>
      </c>
      <c r="H21" s="11" t="inlineStr">
        <is>
          <t>ACUERDOS PENDIENTES POR RESPONSABLE</t>
        </is>
      </c>
    </row>
    <row r="22" ht="26" customHeight="1">
      <c r="B22" s="17" t="inlineStr">
        <is>
          <t>Curso</t>
        </is>
      </c>
      <c r="C22" s="18">
        <f>SUM(C12:C21)</f>
        <v/>
      </c>
      <c r="D22" s="18">
        <f>SUM(D12:D21)</f>
        <v/>
      </c>
      <c r="E22" s="19">
        <f>IFERROR(SUM(Reuniones!$L$8:$L$47)/SUMIFS(Reuniones!$K$8:$K$47,Reuniones!$J$8:$J$47,"&lt;&gt;Pendiente"),"-")</f>
        <v/>
      </c>
      <c r="H22" s="12" t="inlineStr">
        <is>
          <t>Responsable</t>
        </is>
      </c>
      <c r="I22" s="12" t="inlineStr">
        <is>
          <t>Pendientes</t>
        </is>
      </c>
    </row>
    <row r="23">
      <c r="H23" s="16">
        <f>Listas!$D$2</f>
        <v/>
      </c>
      <c r="I23" s="14">
        <f>COUNTIFS(Acuerdos!$G$8:$G$47,H23,Acuerdos!$I$8:$I$47,"&lt;&gt;Cumplido",Acuerdos!$F$8:$F$47,"&lt;&gt;")</f>
        <v/>
      </c>
    </row>
    <row r="24">
      <c r="B24" s="11" t="inlineStr">
        <is>
          <t>CALENDARIO Y ASISTENCIA</t>
        </is>
      </c>
      <c r="H24" s="16">
        <f>Listas!$D$3</f>
        <v/>
      </c>
      <c r="I24" s="14">
        <f>COUNTIFS(Acuerdos!$G$8:$G$47,H24,Acuerdos!$I$8:$I$47,"&lt;&gt;Cumplido",Acuerdos!$F$8:$F$47,"&lt;&gt;")</f>
        <v/>
      </c>
    </row>
    <row r="25">
      <c r="H25" s="16">
        <f>Listas!$D$4</f>
        <v/>
      </c>
      <c r="I25" s="14">
        <f>COUNTIFS(Acuerdos!$G$8:$G$47,H25,Acuerdos!$I$8:$I$47,"&lt;&gt;Cumplido",Acuerdos!$F$8:$F$47,"&lt;&gt;")</f>
        <v/>
      </c>
    </row>
    <row r="26">
      <c r="H26" s="16">
        <f>Listas!$D$5</f>
        <v/>
      </c>
      <c r="I26" s="14">
        <f>COUNTIFS(Acuerdos!$G$8:$G$47,H26,Acuerdos!$I$8:$I$47,"&lt;&gt;Cumplido",Acuerdos!$F$8:$F$47,"&lt;&gt;")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C12:C21">
    <cfRule type="dataBar" priority="1">
      <dataBar>
        <cfvo type="num" val="0"/>
        <cfvo type="max"/>
        <color rgb="0010B981"/>
      </dataBar>
    </cfRule>
  </conditionalFormatting>
  <conditionalFormatting sqref="I12:I19">
    <cfRule type="dataBar" priority="2">
      <dataBar>
        <cfvo type="num" val="0"/>
        <cfvo type="max"/>
        <color rgb="0034D399"/>
      </dataBar>
    </cfRule>
  </conditionalFormatting>
  <conditionalFormatting sqref="I23:I26">
    <cfRule type="dataBar" priority="3">
      <dataBar>
        <cfvo type="num" val="0"/>
        <cfvo type="max"/>
        <color rgb="00F59E0B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Q4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6" customWidth="1" min="2" max="2"/>
    <col width="12" customWidth="1" min="3" max="3"/>
    <col width="8" customWidth="1" min="4" max="4"/>
    <col width="9" customWidth="1" min="5" max="5"/>
    <col width="24" customWidth="1" min="6" max="6"/>
    <col width="15" customWidth="1" min="7" max="7"/>
    <col width="14" customWidth="1" min="8" max="8"/>
    <col width="22" customWidth="1" min="9" max="9"/>
    <col width="12" customWidth="1" min="10" max="10"/>
    <col width="11" customWidth="1" min="11" max="11"/>
    <col width="11" customWidth="1" min="12" max="12"/>
    <col width="13" customWidth="1" min="13" max="13"/>
    <col width="10" customWidth="1" min="14" max="14"/>
    <col width="44" customWidth="1" min="15" max="15"/>
    <col width="10" customWidth="1" min="16" max="16"/>
    <col width="11" customWidth="1" min="17" max="17"/>
  </cols>
  <sheetData>
    <row r="2" ht="34" customHeight="1">
      <c r="B2" s="1" t="inlineStr">
        <is>
          <t>Registro de reuniones con familias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B3" s="3" t="inlineStr">
        <is>
          <t>Una fila por reunión: fecha, grupo, familia, tema, asistencia y resumen. Las columnas verdes se calculan solas.</t>
        </is>
      </c>
    </row>
    <row r="5">
      <c r="B5" s="8" t="inlineStr">
        <is>
          <t>Hoy:</t>
        </is>
      </c>
      <c r="C5" s="20">
        <f>TODAY()</f>
        <v/>
      </c>
      <c r="F5" s="21" t="inlineStr">
        <is>
          <t>Reuniones registradas:</t>
        </is>
      </c>
      <c r="G5" s="22">
        <f>COUNT(C8:C47)</f>
        <v/>
      </c>
    </row>
    <row r="7" ht="40" customHeight="1">
      <c r="B7" s="12" t="inlineStr">
        <is>
          <t>Nº</t>
        </is>
      </c>
      <c r="C7" s="12" t="inlineStr">
        <is>
          <t>Fecha</t>
        </is>
      </c>
      <c r="D7" s="12" t="inlineStr">
        <is>
          <t>Hora</t>
        </is>
      </c>
      <c r="E7" s="12" t="inlineStr">
        <is>
          <t>Grupo</t>
        </is>
      </c>
      <c r="F7" s="12" t="inlineStr">
        <is>
          <t>Alumno/a o familia</t>
        </is>
      </c>
      <c r="G7" s="12" t="inlineStr">
        <is>
          <t>Tipo</t>
        </is>
      </c>
      <c r="H7" s="12" t="inlineStr">
        <is>
          <t>Docente</t>
        </is>
      </c>
      <c r="I7" s="12" t="inlineStr">
        <is>
          <t>Tema principal</t>
        </is>
      </c>
      <c r="J7" s="12" t="inlineStr">
        <is>
          <t>Asistió la familia</t>
        </is>
      </c>
      <c r="K7" s="12" t="inlineStr">
        <is>
          <t>Familias convocadas</t>
        </is>
      </c>
      <c r="L7" s="12" t="inlineStr">
        <is>
          <t>Familias asistentes</t>
        </is>
      </c>
      <c r="M7" s="12" t="inlineStr">
        <is>
          <t>Estado</t>
        </is>
      </c>
      <c r="N7" s="12" t="inlineStr">
        <is>
          <t>Duración (min)</t>
        </is>
      </c>
      <c r="O7" s="12" t="inlineStr">
        <is>
          <t>Resumen de lo tratado</t>
        </is>
      </c>
      <c r="P7" s="12" t="inlineStr">
        <is>
          <t>Nº acuerdos</t>
        </is>
      </c>
      <c r="Q7" s="12" t="inlineStr">
        <is>
          <t>Acuerdos pendientes</t>
        </is>
      </c>
    </row>
    <row r="8">
      <c r="B8" s="14">
        <f>IF(C8="","",ROW()-7)</f>
        <v/>
      </c>
      <c r="C8" s="23" t="n">
        <v>46279</v>
      </c>
      <c r="D8" s="24" t="n">
        <v>0.7083333333333334</v>
      </c>
      <c r="E8" s="25" t="inlineStr">
        <is>
          <t>3º A</t>
        </is>
      </c>
      <c r="F8" s="26" t="inlineStr">
        <is>
          <t>Todas las familias (grupal)</t>
        </is>
      </c>
      <c r="G8" s="25" t="inlineStr">
        <is>
          <t>Grupal</t>
        </is>
      </c>
      <c r="H8" s="26" t="inlineStr">
        <is>
          <t>Marta Soler</t>
        </is>
      </c>
      <c r="I8" s="26" t="inlineStr">
        <is>
          <t>Información general</t>
        </is>
      </c>
      <c r="J8" s="25" t="inlineStr">
        <is>
          <t>Sí</t>
        </is>
      </c>
      <c r="K8" s="9" t="n">
        <v>24</v>
      </c>
      <c r="L8" s="9" t="n">
        <v>19</v>
      </c>
      <c r="M8" s="27">
        <f>IF(C8="","",IF(J8="Sí","Realizada",IF(J8="No","No asistió",IF(C8&gt;=$C$5,"Programada","Sin registrar"))))</f>
        <v/>
      </c>
      <c r="N8" s="9" t="n">
        <v>60</v>
      </c>
      <c r="O8" s="26" t="inlineStr">
        <is>
          <t>Presentación del curso, normas de aula y calendario de evaluaciones.</t>
        </is>
      </c>
      <c r="P8" s="14">
        <f>IF(C8="","",COUNTIF(Acuerdos!$B$8:$B$47,B8))</f>
        <v/>
      </c>
      <c r="Q8" s="14">
        <f>IF(C8="","",COUNTIFS(Acuerdos!$B$8:$B$47,B8,Acuerdos!$I$8:$I$47,"&lt;&gt;Cumplido"))</f>
        <v/>
      </c>
    </row>
    <row r="9">
      <c r="B9" s="14">
        <f>IF(C9="","",ROW()-7)</f>
        <v/>
      </c>
      <c r="C9" s="23" t="n">
        <v>46280</v>
      </c>
      <c r="D9" s="24" t="n">
        <v>0.7083333333333334</v>
      </c>
      <c r="E9" s="25" t="inlineStr">
        <is>
          <t>3º B</t>
        </is>
      </c>
      <c r="F9" s="26" t="inlineStr">
        <is>
          <t>Todas las familias (grupal)</t>
        </is>
      </c>
      <c r="G9" s="25" t="inlineStr">
        <is>
          <t>Grupal</t>
        </is>
      </c>
      <c r="H9" s="26" t="inlineStr">
        <is>
          <t>Luis Pardo</t>
        </is>
      </c>
      <c r="I9" s="26" t="inlineStr">
        <is>
          <t>Información general</t>
        </is>
      </c>
      <c r="J9" s="25" t="inlineStr">
        <is>
          <t>Sí</t>
        </is>
      </c>
      <c r="K9" s="9" t="n">
        <v>23</v>
      </c>
      <c r="L9" s="9" t="n">
        <v>17</v>
      </c>
      <c r="M9" s="27">
        <f>IF(C9="","",IF(J9="Sí","Realizada",IF(J9="No","No asistió",IF(C9&gt;=$C$5,"Programada","Sin registrar"))))</f>
        <v/>
      </c>
      <c r="N9" s="9" t="n">
        <v>55</v>
      </c>
      <c r="O9" s="26" t="inlineStr">
        <is>
          <t>Reunión de inicio de curso. Se explican materiales y comunicación por la plataforma.</t>
        </is>
      </c>
      <c r="P9" s="14">
        <f>IF(C9="","",COUNTIF(Acuerdos!$B$8:$B$47,B9))</f>
        <v/>
      </c>
      <c r="Q9" s="14">
        <f>IF(C9="","",COUNTIFS(Acuerdos!$B$8:$B$47,B9,Acuerdos!$I$8:$I$47,"&lt;&gt;Cumplido"))</f>
        <v/>
      </c>
    </row>
    <row r="10">
      <c r="B10" s="14">
        <f>IF(C10="","",ROW()-7)</f>
        <v/>
      </c>
      <c r="C10" s="23" t="n">
        <v>46286</v>
      </c>
      <c r="D10" s="24" t="n">
        <v>0.6666666666666666</v>
      </c>
      <c r="E10" s="25" t="inlineStr">
        <is>
          <t>4º A</t>
        </is>
      </c>
      <c r="F10" s="26" t="inlineStr">
        <is>
          <t>Familia de A. R.</t>
        </is>
      </c>
      <c r="G10" s="25" t="inlineStr">
        <is>
          <t>Individual</t>
        </is>
      </c>
      <c r="H10" s="26" t="inlineStr">
        <is>
          <t>Elena Cano</t>
        </is>
      </c>
      <c r="I10" s="26" t="inlineStr">
        <is>
          <t>Rendimiento académico</t>
        </is>
      </c>
      <c r="J10" s="25" t="inlineStr">
        <is>
          <t>Sí</t>
        </is>
      </c>
      <c r="K10" s="9" t="n">
        <v>1</v>
      </c>
      <c r="L10" s="9" t="n">
        <v>1</v>
      </c>
      <c r="M10" s="27">
        <f>IF(C10="","",IF(J10="Sí","Realizada",IF(J10="No","No asistió",IF(C10&gt;=$C$5,"Programada","Sin registrar"))))</f>
        <v/>
      </c>
      <c r="N10" s="9" t="n">
        <v>25</v>
      </c>
      <c r="O10" s="26" t="inlineStr">
        <is>
          <t>Dificultades en lectura comprensiva. Se acuerda refuerzo semanal en casa.</t>
        </is>
      </c>
      <c r="P10" s="14">
        <f>IF(C10="","",COUNTIF(Acuerdos!$B$8:$B$47,B10))</f>
        <v/>
      </c>
      <c r="Q10" s="14">
        <f>IF(C10="","",COUNTIFS(Acuerdos!$B$8:$B$47,B10,Acuerdos!$I$8:$I$47,"&lt;&gt;Cumplido"))</f>
        <v/>
      </c>
    </row>
    <row r="11">
      <c r="B11" s="14">
        <f>IF(C11="","",ROW()-7)</f>
        <v/>
      </c>
      <c r="C11" s="23" t="n">
        <v>46288</v>
      </c>
      <c r="D11" s="24" t="n">
        <v>0.6875</v>
      </c>
      <c r="E11" s="25" t="inlineStr">
        <is>
          <t>3º A</t>
        </is>
      </c>
      <c r="F11" s="26" t="inlineStr">
        <is>
          <t>Familia de L. M.</t>
        </is>
      </c>
      <c r="G11" s="25" t="inlineStr">
        <is>
          <t>Individual</t>
        </is>
      </c>
      <c r="H11" s="26" t="inlineStr">
        <is>
          <t>Marta Soler</t>
        </is>
      </c>
      <c r="I11" s="26" t="inlineStr">
        <is>
          <t>Convivencia y conducta</t>
        </is>
      </c>
      <c r="J11" s="25" t="inlineStr">
        <is>
          <t>Sí</t>
        </is>
      </c>
      <c r="K11" s="9" t="n">
        <v>1</v>
      </c>
      <c r="L11" s="9" t="n">
        <v>1</v>
      </c>
      <c r="M11" s="27">
        <f>IF(C11="","",IF(J11="Sí","Realizada",IF(J11="No","No asistió",IF(C11&gt;=$C$5,"Programada","Sin registrar"))))</f>
        <v/>
      </c>
      <c r="N11" s="9" t="n">
        <v>30</v>
      </c>
      <c r="O11" s="26" t="inlineStr">
        <is>
          <t>Conflictos en el patio. Se acuerda seguimiento quincenal y hablar con el alumno.</t>
        </is>
      </c>
      <c r="P11" s="14">
        <f>IF(C11="","",COUNTIF(Acuerdos!$B$8:$B$47,B11))</f>
        <v/>
      </c>
      <c r="Q11" s="14">
        <f>IF(C11="","",COUNTIFS(Acuerdos!$B$8:$B$47,B11,Acuerdos!$I$8:$I$47,"&lt;&gt;Cumplido"))</f>
        <v/>
      </c>
    </row>
    <row r="12">
      <c r="B12" s="14">
        <f>IF(C12="","",ROW()-7)</f>
        <v/>
      </c>
      <c r="C12" s="23" t="n">
        <v>46289</v>
      </c>
      <c r="D12" s="24" t="n">
        <v>0.7083333333333334</v>
      </c>
      <c r="E12" s="25" t="inlineStr">
        <is>
          <t>4º B</t>
        </is>
      </c>
      <c r="F12" s="26" t="inlineStr">
        <is>
          <t>Familia de C. G.</t>
        </is>
      </c>
      <c r="G12" s="25" t="inlineStr">
        <is>
          <t>Telefónica</t>
        </is>
      </c>
      <c r="H12" s="26" t="inlineStr">
        <is>
          <t>Raúl Vidal</t>
        </is>
      </c>
      <c r="I12" s="26" t="inlineStr">
        <is>
          <t>Faltas de asistencia</t>
        </is>
      </c>
      <c r="J12" s="25" t="inlineStr">
        <is>
          <t>No</t>
        </is>
      </c>
      <c r="K12" s="9" t="n">
        <v>1</v>
      </c>
      <c r="L12" s="9" t="n">
        <v>0</v>
      </c>
      <c r="M12" s="27">
        <f>IF(C12="","",IF(J12="Sí","Realizada",IF(J12="No","No asistió",IF(C12&gt;=$C$5,"Programada","Sin registrar"))))</f>
        <v/>
      </c>
      <c r="N12" s="9" t="n">
        <v>0</v>
      </c>
      <c r="O12" s="26" t="inlineStr">
        <is>
          <t>No contestó a la llamada. Se reprograma.</t>
        </is>
      </c>
      <c r="P12" s="14">
        <f>IF(C12="","",COUNTIF(Acuerdos!$B$8:$B$47,B12))</f>
        <v/>
      </c>
      <c r="Q12" s="14">
        <f>IF(C12="","",COUNTIFS(Acuerdos!$B$8:$B$47,B12,Acuerdos!$I$8:$I$47,"&lt;&gt;Cumplido"))</f>
        <v/>
      </c>
    </row>
    <row r="13">
      <c r="B13" s="14">
        <f>IF(C13="","",ROW()-7)</f>
        <v/>
      </c>
      <c r="C13" s="23" t="n">
        <v>46293</v>
      </c>
      <c r="D13" s="24" t="n">
        <v>0.7083333333333334</v>
      </c>
      <c r="E13" s="25" t="inlineStr">
        <is>
          <t>3º B</t>
        </is>
      </c>
      <c r="F13" s="26" t="inlineStr">
        <is>
          <t>Familia de P. T.</t>
        </is>
      </c>
      <c r="G13" s="25" t="inlineStr">
        <is>
          <t>Individual</t>
        </is>
      </c>
      <c r="H13" s="26" t="inlineStr">
        <is>
          <t>Luis Pardo</t>
        </is>
      </c>
      <c r="I13" s="26" t="inlineStr">
        <is>
          <t>Necesidades de apoyo</t>
        </is>
      </c>
      <c r="J13" s="25" t="inlineStr">
        <is>
          <t>Sí</t>
        </is>
      </c>
      <c r="K13" s="9" t="n">
        <v>1</v>
      </c>
      <c r="L13" s="9" t="n">
        <v>1</v>
      </c>
      <c r="M13" s="27">
        <f>IF(C13="","",IF(J13="Sí","Realizada",IF(J13="No","No asistió",IF(C13&gt;=$C$5,"Programada","Sin registrar"))))</f>
        <v/>
      </c>
      <c r="N13" s="9" t="n">
        <v>40</v>
      </c>
      <c r="O13" s="26" t="inlineStr">
        <is>
          <t>Se solicita valoración al equipo de orientación. La familia aporta informe externo.</t>
        </is>
      </c>
      <c r="P13" s="14">
        <f>IF(C13="","",COUNTIF(Acuerdos!$B$8:$B$47,B13))</f>
        <v/>
      </c>
      <c r="Q13" s="14">
        <f>IF(C13="","",COUNTIFS(Acuerdos!$B$8:$B$47,B13,Acuerdos!$I$8:$I$47,"&lt;&gt;Cumplido"))</f>
        <v/>
      </c>
    </row>
    <row r="14">
      <c r="B14" s="14">
        <f>IF(C14="","",ROW()-7)</f>
        <v/>
      </c>
      <c r="C14" s="23" t="n">
        <v>46295</v>
      </c>
      <c r="D14" s="24" t="n">
        <v>0.6666666666666666</v>
      </c>
      <c r="E14" s="25" t="inlineStr">
        <is>
          <t>4º B</t>
        </is>
      </c>
      <c r="F14" s="26" t="inlineStr">
        <is>
          <t>Familia de C. G.</t>
        </is>
      </c>
      <c r="G14" s="25" t="inlineStr">
        <is>
          <t>Videollamada</t>
        </is>
      </c>
      <c r="H14" s="26" t="inlineStr">
        <is>
          <t>Raúl Vidal</t>
        </is>
      </c>
      <c r="I14" s="26" t="inlineStr">
        <is>
          <t>Faltas de asistencia</t>
        </is>
      </c>
      <c r="J14" s="25" t="inlineStr">
        <is>
          <t>Sí</t>
        </is>
      </c>
      <c r="K14" s="9" t="n">
        <v>1</v>
      </c>
      <c r="L14" s="9" t="n">
        <v>1</v>
      </c>
      <c r="M14" s="27">
        <f>IF(C14="","",IF(J14="Sí","Realizada",IF(J14="No","No asistió",IF(C14&gt;=$C$5,"Programada","Sin registrar"))))</f>
        <v/>
      </c>
      <c r="N14" s="9" t="n">
        <v>20</v>
      </c>
      <c r="O14" s="26" t="inlineStr">
        <is>
          <t>Faltas justificadas por enfermedad. Se envían tareas atrasadas.</t>
        </is>
      </c>
      <c r="P14" s="14">
        <f>IF(C14="","",COUNTIF(Acuerdos!$B$8:$B$47,B14))</f>
        <v/>
      </c>
      <c r="Q14" s="14">
        <f>IF(C14="","",COUNTIFS(Acuerdos!$B$8:$B$47,B14,Acuerdos!$I$8:$I$47,"&lt;&gt;Cumplido"))</f>
        <v/>
      </c>
    </row>
    <row r="15">
      <c r="B15" s="14">
        <f>IF(C15="","",ROW()-7)</f>
        <v/>
      </c>
      <c r="C15" s="23" t="n">
        <v>46296</v>
      </c>
      <c r="D15" s="24" t="n">
        <v>0.7291666666666666</v>
      </c>
      <c r="E15" s="25" t="inlineStr">
        <is>
          <t>4º A</t>
        </is>
      </c>
      <c r="F15" s="26" t="inlineStr">
        <is>
          <t>Familia de S. N.</t>
        </is>
      </c>
      <c r="G15" s="25" t="inlineStr">
        <is>
          <t>Individual</t>
        </is>
      </c>
      <c r="H15" s="26" t="inlineStr">
        <is>
          <t>Elena Cano</t>
        </is>
      </c>
      <c r="I15" s="26" t="inlineStr">
        <is>
          <t>Actividades y salidas</t>
        </is>
      </c>
      <c r="J15" s="25" t="inlineStr">
        <is>
          <t>No</t>
        </is>
      </c>
      <c r="K15" s="9" t="n">
        <v>1</v>
      </c>
      <c r="L15" s="9" t="n">
        <v>0</v>
      </c>
      <c r="M15" s="27">
        <f>IF(C15="","",IF(J15="Sí","Realizada",IF(J15="No","No asistió",IF(C15&gt;=$C$5,"Programada","Sin registrar"))))</f>
        <v/>
      </c>
      <c r="N15" s="9" t="n">
        <v>0</v>
      </c>
      <c r="O15" s="26" t="inlineStr">
        <is>
          <t>No se presentó y no avisó. Se enviará nota por la plataforma.</t>
        </is>
      </c>
      <c r="P15" s="14">
        <f>IF(C15="","",COUNTIF(Acuerdos!$B$8:$B$47,B15))</f>
        <v/>
      </c>
      <c r="Q15" s="14">
        <f>IF(C15="","",COUNTIFS(Acuerdos!$B$8:$B$47,B15,Acuerdos!$I$8:$I$47,"&lt;&gt;Cumplido"))</f>
        <v/>
      </c>
    </row>
    <row r="16">
      <c r="B16" s="14">
        <f>IF(C16="","",ROW()-7)</f>
        <v/>
      </c>
      <c r="C16" s="23" t="n">
        <v>46297</v>
      </c>
      <c r="D16" s="24" t="n">
        <v>0.6666666666666666</v>
      </c>
      <c r="E16" s="25" t="inlineStr">
        <is>
          <t>3º A</t>
        </is>
      </c>
      <c r="F16" s="26" t="inlineStr">
        <is>
          <t>Familia de D. F.</t>
        </is>
      </c>
      <c r="G16" s="25" t="inlineStr">
        <is>
          <t>Individual</t>
        </is>
      </c>
      <c r="H16" s="26" t="inlineStr">
        <is>
          <t>Marta Soler</t>
        </is>
      </c>
      <c r="I16" s="26" t="inlineStr">
        <is>
          <t>Evaluación y notas</t>
        </is>
      </c>
      <c r="J16" s="25" t="inlineStr">
        <is>
          <t>Sí</t>
        </is>
      </c>
      <c r="K16" s="9" t="n">
        <v>1</v>
      </c>
      <c r="L16" s="9" t="n">
        <v>1</v>
      </c>
      <c r="M16" s="27">
        <f>IF(C16="","",IF(J16="Sí","Realizada",IF(J16="No","No asistió",IF(C16&gt;=$C$5,"Programada","Sin registrar"))))</f>
        <v/>
      </c>
      <c r="N16" s="9" t="n">
        <v>30</v>
      </c>
      <c r="O16" s="26" t="inlineStr">
        <is>
          <t>Revisión de resultados de la evaluación inicial y plan de mejora.</t>
        </is>
      </c>
      <c r="P16" s="14">
        <f>IF(C16="","",COUNTIF(Acuerdos!$B$8:$B$47,B16))</f>
        <v/>
      </c>
      <c r="Q16" s="14">
        <f>IF(C16="","",COUNTIFS(Acuerdos!$B$8:$B$47,B16,Acuerdos!$I$8:$I$47,"&lt;&gt;Cumplido"))</f>
        <v/>
      </c>
    </row>
    <row r="17">
      <c r="B17" s="14">
        <f>IF(C17="","",ROW()-7)</f>
        <v/>
      </c>
      <c r="C17" s="23" t="n">
        <v>46301</v>
      </c>
      <c r="D17" s="24" t="n">
        <v>0.7083333333333334</v>
      </c>
      <c r="E17" s="25" t="inlineStr">
        <is>
          <t>3º B</t>
        </is>
      </c>
      <c r="F17" s="26" t="inlineStr">
        <is>
          <t>Familia de M. O.</t>
        </is>
      </c>
      <c r="G17" s="25" t="inlineStr">
        <is>
          <t>Individual</t>
        </is>
      </c>
      <c r="H17" s="26" t="inlineStr">
        <is>
          <t>Luis Pardo</t>
        </is>
      </c>
      <c r="I17" s="26" t="inlineStr">
        <is>
          <t>Seguimiento de acuerdos</t>
        </is>
      </c>
      <c r="J17" s="25" t="inlineStr">
        <is>
          <t>Pendiente</t>
        </is>
      </c>
      <c r="K17" s="9" t="n">
        <v>1</v>
      </c>
      <c r="L17" s="9" t="n"/>
      <c r="M17" s="27">
        <f>IF(C17="","",IF(J17="Sí","Realizada",IF(J17="No","No asistió",IF(C17&gt;=$C$5,"Programada","Sin registrar"))))</f>
        <v/>
      </c>
      <c r="N17" s="9" t="n"/>
      <c r="O17" s="26" t="n"/>
      <c r="P17" s="14">
        <f>IF(C17="","",COUNTIF(Acuerdos!$B$8:$B$47,B17))</f>
        <v/>
      </c>
      <c r="Q17" s="14">
        <f>IF(C17="","",COUNTIFS(Acuerdos!$B$8:$B$47,B17,Acuerdos!$I$8:$I$47,"&lt;&gt;Cumplido"))</f>
        <v/>
      </c>
    </row>
    <row r="18">
      <c r="B18" s="14">
        <f>IF(C18="","",ROW()-7)</f>
        <v/>
      </c>
      <c r="C18" s="23" t="n">
        <v>46303</v>
      </c>
      <c r="D18" s="24" t="n">
        <v>0.6875</v>
      </c>
      <c r="E18" s="25" t="inlineStr">
        <is>
          <t>4º A</t>
        </is>
      </c>
      <c r="F18" s="26" t="inlineStr">
        <is>
          <t>Familia de A. R.</t>
        </is>
      </c>
      <c r="G18" s="25" t="inlineStr">
        <is>
          <t>Individual</t>
        </is>
      </c>
      <c r="H18" s="26" t="inlineStr">
        <is>
          <t>Elena Cano</t>
        </is>
      </c>
      <c r="I18" s="26" t="inlineStr">
        <is>
          <t>Seguimiento de acuerdos</t>
        </is>
      </c>
      <c r="J18" s="25" t="inlineStr">
        <is>
          <t>Pendiente</t>
        </is>
      </c>
      <c r="K18" s="9" t="n">
        <v>1</v>
      </c>
      <c r="L18" s="9" t="n"/>
      <c r="M18" s="27">
        <f>IF(C18="","",IF(J18="Sí","Realizada",IF(J18="No","No asistió",IF(C18&gt;=$C$5,"Programada","Sin registrar"))))</f>
        <v/>
      </c>
      <c r="N18" s="9" t="n"/>
      <c r="O18" s="26" t="n"/>
      <c r="P18" s="14">
        <f>IF(C18="","",COUNTIF(Acuerdos!$B$8:$B$47,B18))</f>
        <v/>
      </c>
      <c r="Q18" s="14">
        <f>IF(C18="","",COUNTIFS(Acuerdos!$B$8:$B$47,B18,Acuerdos!$I$8:$I$47,"&lt;&gt;Cumplido"))</f>
        <v/>
      </c>
    </row>
    <row r="19">
      <c r="B19" s="14">
        <f>IF(C19="","",ROW()-7)</f>
        <v/>
      </c>
      <c r="C19" s="23" t="n">
        <v>46310</v>
      </c>
      <c r="D19" s="24" t="n">
        <v>0.7083333333333334</v>
      </c>
      <c r="E19" s="25" t="inlineStr">
        <is>
          <t>4º B</t>
        </is>
      </c>
      <c r="F19" s="26" t="inlineStr">
        <is>
          <t>Todas las familias (grupal)</t>
        </is>
      </c>
      <c r="G19" s="25" t="inlineStr">
        <is>
          <t>Grupal</t>
        </is>
      </c>
      <c r="H19" s="26" t="inlineStr">
        <is>
          <t>Raúl Vidal</t>
        </is>
      </c>
      <c r="I19" s="26" t="inlineStr">
        <is>
          <t>Actividades y salidas</t>
        </is>
      </c>
      <c r="J19" s="25" t="inlineStr">
        <is>
          <t>Pendiente</t>
        </is>
      </c>
      <c r="K19" s="9" t="n">
        <v>22</v>
      </c>
      <c r="L19" s="9" t="n"/>
      <c r="M19" s="27">
        <f>IF(C19="","",IF(J19="Sí","Realizada",IF(J19="No","No asistió",IF(C19&gt;=$C$5,"Programada","Sin registrar"))))</f>
        <v/>
      </c>
      <c r="N19" s="9" t="n"/>
      <c r="O19" s="26" t="n"/>
      <c r="P19" s="14">
        <f>IF(C19="","",COUNTIF(Acuerdos!$B$8:$B$47,B19))</f>
        <v/>
      </c>
      <c r="Q19" s="14">
        <f>IF(C19="","",COUNTIFS(Acuerdos!$B$8:$B$47,B19,Acuerdos!$I$8:$I$47,"&lt;&gt;Cumplido"))</f>
        <v/>
      </c>
    </row>
    <row r="20">
      <c r="B20" s="14">
        <f>IF(C20="","",ROW()-7)</f>
        <v/>
      </c>
      <c r="C20" s="23" t="n"/>
      <c r="D20" s="24" t="n"/>
      <c r="E20" s="25" t="n"/>
      <c r="F20" s="26" t="n"/>
      <c r="G20" s="25" t="n"/>
      <c r="H20" s="26" t="n"/>
      <c r="I20" s="26" t="n"/>
      <c r="J20" s="25" t="n"/>
      <c r="K20" s="9" t="n"/>
      <c r="L20" s="9" t="n"/>
      <c r="M20" s="27">
        <f>IF(C20="","",IF(J20="Sí","Realizada",IF(J20="No","No asistió",IF(C20&gt;=$C$5,"Programada","Sin registrar"))))</f>
        <v/>
      </c>
      <c r="N20" s="9" t="n"/>
      <c r="O20" s="26" t="n"/>
      <c r="P20" s="14">
        <f>IF(C20="","",COUNTIF(Acuerdos!$B$8:$B$47,B20))</f>
        <v/>
      </c>
      <c r="Q20" s="14">
        <f>IF(C20="","",COUNTIFS(Acuerdos!$B$8:$B$47,B20,Acuerdos!$I$8:$I$47,"&lt;&gt;Cumplido"))</f>
        <v/>
      </c>
    </row>
    <row r="21">
      <c r="B21" s="14">
        <f>IF(C21="","",ROW()-7)</f>
        <v/>
      </c>
      <c r="C21" s="23" t="n"/>
      <c r="D21" s="24" t="n"/>
      <c r="E21" s="25" t="n"/>
      <c r="F21" s="26" t="n"/>
      <c r="G21" s="25" t="n"/>
      <c r="H21" s="26" t="n"/>
      <c r="I21" s="26" t="n"/>
      <c r="J21" s="25" t="n"/>
      <c r="K21" s="9" t="n"/>
      <c r="L21" s="9" t="n"/>
      <c r="M21" s="27">
        <f>IF(C21="","",IF(J21="Sí","Realizada",IF(J21="No","No asistió",IF(C21&gt;=$C$5,"Programada","Sin registrar"))))</f>
        <v/>
      </c>
      <c r="N21" s="9" t="n"/>
      <c r="O21" s="26" t="n"/>
      <c r="P21" s="14">
        <f>IF(C21="","",COUNTIF(Acuerdos!$B$8:$B$47,B21))</f>
        <v/>
      </c>
      <c r="Q21" s="14">
        <f>IF(C21="","",COUNTIFS(Acuerdos!$B$8:$B$47,B21,Acuerdos!$I$8:$I$47,"&lt;&gt;Cumplido"))</f>
        <v/>
      </c>
    </row>
    <row r="22">
      <c r="B22" s="14">
        <f>IF(C22="","",ROW()-7)</f>
        <v/>
      </c>
      <c r="C22" s="23" t="n"/>
      <c r="D22" s="24" t="n"/>
      <c r="E22" s="25" t="n"/>
      <c r="F22" s="26" t="n"/>
      <c r="G22" s="25" t="n"/>
      <c r="H22" s="26" t="n"/>
      <c r="I22" s="26" t="n"/>
      <c r="J22" s="25" t="n"/>
      <c r="K22" s="9" t="n"/>
      <c r="L22" s="9" t="n"/>
      <c r="M22" s="27">
        <f>IF(C22="","",IF(J22="Sí","Realizada",IF(J22="No","No asistió",IF(C22&gt;=$C$5,"Programada","Sin registrar"))))</f>
        <v/>
      </c>
      <c r="N22" s="9" t="n"/>
      <c r="O22" s="26" t="n"/>
      <c r="P22" s="14">
        <f>IF(C22="","",COUNTIF(Acuerdos!$B$8:$B$47,B22))</f>
        <v/>
      </c>
      <c r="Q22" s="14">
        <f>IF(C22="","",COUNTIFS(Acuerdos!$B$8:$B$47,B22,Acuerdos!$I$8:$I$47,"&lt;&gt;Cumplido"))</f>
        <v/>
      </c>
    </row>
    <row r="23">
      <c r="B23" s="14">
        <f>IF(C23="","",ROW()-7)</f>
        <v/>
      </c>
      <c r="C23" s="23" t="n"/>
      <c r="D23" s="24" t="n"/>
      <c r="E23" s="25" t="n"/>
      <c r="F23" s="26" t="n"/>
      <c r="G23" s="25" t="n"/>
      <c r="H23" s="26" t="n"/>
      <c r="I23" s="26" t="n"/>
      <c r="J23" s="25" t="n"/>
      <c r="K23" s="9" t="n"/>
      <c r="L23" s="9" t="n"/>
      <c r="M23" s="27">
        <f>IF(C23="","",IF(J23="Sí","Realizada",IF(J23="No","No asistió",IF(C23&gt;=$C$5,"Programada","Sin registrar"))))</f>
        <v/>
      </c>
      <c r="N23" s="9" t="n"/>
      <c r="O23" s="26" t="n"/>
      <c r="P23" s="14">
        <f>IF(C23="","",COUNTIF(Acuerdos!$B$8:$B$47,B23))</f>
        <v/>
      </c>
      <c r="Q23" s="14">
        <f>IF(C23="","",COUNTIFS(Acuerdos!$B$8:$B$47,B23,Acuerdos!$I$8:$I$47,"&lt;&gt;Cumplido"))</f>
        <v/>
      </c>
    </row>
    <row r="24">
      <c r="B24" s="14">
        <f>IF(C24="","",ROW()-7)</f>
        <v/>
      </c>
      <c r="C24" s="23" t="n"/>
      <c r="D24" s="24" t="n"/>
      <c r="E24" s="25" t="n"/>
      <c r="F24" s="26" t="n"/>
      <c r="G24" s="25" t="n"/>
      <c r="H24" s="26" t="n"/>
      <c r="I24" s="26" t="n"/>
      <c r="J24" s="25" t="n"/>
      <c r="K24" s="9" t="n"/>
      <c r="L24" s="9" t="n"/>
      <c r="M24" s="27">
        <f>IF(C24="","",IF(J24="Sí","Realizada",IF(J24="No","No asistió",IF(C24&gt;=$C$5,"Programada","Sin registrar"))))</f>
        <v/>
      </c>
      <c r="N24" s="9" t="n"/>
      <c r="O24" s="26" t="n"/>
      <c r="P24" s="14">
        <f>IF(C24="","",COUNTIF(Acuerdos!$B$8:$B$47,B24))</f>
        <v/>
      </c>
      <c r="Q24" s="14">
        <f>IF(C24="","",COUNTIFS(Acuerdos!$B$8:$B$47,B24,Acuerdos!$I$8:$I$47,"&lt;&gt;Cumplido"))</f>
        <v/>
      </c>
    </row>
    <row r="25">
      <c r="B25" s="14">
        <f>IF(C25="","",ROW()-7)</f>
        <v/>
      </c>
      <c r="C25" s="23" t="n"/>
      <c r="D25" s="24" t="n"/>
      <c r="E25" s="25" t="n"/>
      <c r="F25" s="26" t="n"/>
      <c r="G25" s="25" t="n"/>
      <c r="H25" s="26" t="n"/>
      <c r="I25" s="26" t="n"/>
      <c r="J25" s="25" t="n"/>
      <c r="K25" s="9" t="n"/>
      <c r="L25" s="9" t="n"/>
      <c r="M25" s="27">
        <f>IF(C25="","",IF(J25="Sí","Realizada",IF(J25="No","No asistió",IF(C25&gt;=$C$5,"Programada","Sin registrar"))))</f>
        <v/>
      </c>
      <c r="N25" s="9" t="n"/>
      <c r="O25" s="26" t="n"/>
      <c r="P25" s="14">
        <f>IF(C25="","",COUNTIF(Acuerdos!$B$8:$B$47,B25))</f>
        <v/>
      </c>
      <c r="Q25" s="14">
        <f>IF(C25="","",COUNTIFS(Acuerdos!$B$8:$B$47,B25,Acuerdos!$I$8:$I$47,"&lt;&gt;Cumplido"))</f>
        <v/>
      </c>
    </row>
    <row r="26">
      <c r="B26" s="14">
        <f>IF(C26="","",ROW()-7)</f>
        <v/>
      </c>
      <c r="C26" s="23" t="n"/>
      <c r="D26" s="24" t="n"/>
      <c r="E26" s="25" t="n"/>
      <c r="F26" s="26" t="n"/>
      <c r="G26" s="25" t="n"/>
      <c r="H26" s="26" t="n"/>
      <c r="I26" s="26" t="n"/>
      <c r="J26" s="25" t="n"/>
      <c r="K26" s="9" t="n"/>
      <c r="L26" s="9" t="n"/>
      <c r="M26" s="27">
        <f>IF(C26="","",IF(J26="Sí","Realizada",IF(J26="No","No asistió",IF(C26&gt;=$C$5,"Programada","Sin registrar"))))</f>
        <v/>
      </c>
      <c r="N26" s="9" t="n"/>
      <c r="O26" s="26" t="n"/>
      <c r="P26" s="14">
        <f>IF(C26="","",COUNTIF(Acuerdos!$B$8:$B$47,B26))</f>
        <v/>
      </c>
      <c r="Q26" s="14">
        <f>IF(C26="","",COUNTIFS(Acuerdos!$B$8:$B$47,B26,Acuerdos!$I$8:$I$47,"&lt;&gt;Cumplido"))</f>
        <v/>
      </c>
    </row>
    <row r="27">
      <c r="B27" s="14">
        <f>IF(C27="","",ROW()-7)</f>
        <v/>
      </c>
      <c r="C27" s="23" t="n"/>
      <c r="D27" s="24" t="n"/>
      <c r="E27" s="25" t="n"/>
      <c r="F27" s="26" t="n"/>
      <c r="G27" s="25" t="n"/>
      <c r="H27" s="26" t="n"/>
      <c r="I27" s="26" t="n"/>
      <c r="J27" s="25" t="n"/>
      <c r="K27" s="9" t="n"/>
      <c r="L27" s="9" t="n"/>
      <c r="M27" s="27">
        <f>IF(C27="","",IF(J27="Sí","Realizada",IF(J27="No","No asistió",IF(C27&gt;=$C$5,"Programada","Sin registrar"))))</f>
        <v/>
      </c>
      <c r="N27" s="9" t="n"/>
      <c r="O27" s="26" t="n"/>
      <c r="P27" s="14">
        <f>IF(C27="","",COUNTIF(Acuerdos!$B$8:$B$47,B27))</f>
        <v/>
      </c>
      <c r="Q27" s="14">
        <f>IF(C27="","",COUNTIFS(Acuerdos!$B$8:$B$47,B27,Acuerdos!$I$8:$I$47,"&lt;&gt;Cumplido"))</f>
        <v/>
      </c>
    </row>
    <row r="28">
      <c r="B28" s="14">
        <f>IF(C28="","",ROW()-7)</f>
        <v/>
      </c>
      <c r="C28" s="23" t="n"/>
      <c r="D28" s="24" t="n"/>
      <c r="E28" s="25" t="n"/>
      <c r="F28" s="26" t="n"/>
      <c r="G28" s="25" t="n"/>
      <c r="H28" s="26" t="n"/>
      <c r="I28" s="26" t="n"/>
      <c r="J28" s="25" t="n"/>
      <c r="K28" s="9" t="n"/>
      <c r="L28" s="9" t="n"/>
      <c r="M28" s="27">
        <f>IF(C28="","",IF(J28="Sí","Realizada",IF(J28="No","No asistió",IF(C28&gt;=$C$5,"Programada","Sin registrar"))))</f>
        <v/>
      </c>
      <c r="N28" s="9" t="n"/>
      <c r="O28" s="26" t="n"/>
      <c r="P28" s="14">
        <f>IF(C28="","",COUNTIF(Acuerdos!$B$8:$B$47,B28))</f>
        <v/>
      </c>
      <c r="Q28" s="14">
        <f>IF(C28="","",COUNTIFS(Acuerdos!$B$8:$B$47,B28,Acuerdos!$I$8:$I$47,"&lt;&gt;Cumplido"))</f>
        <v/>
      </c>
    </row>
    <row r="29">
      <c r="B29" s="14">
        <f>IF(C29="","",ROW()-7)</f>
        <v/>
      </c>
      <c r="C29" s="23" t="n"/>
      <c r="D29" s="24" t="n"/>
      <c r="E29" s="25" t="n"/>
      <c r="F29" s="26" t="n"/>
      <c r="G29" s="25" t="n"/>
      <c r="H29" s="26" t="n"/>
      <c r="I29" s="26" t="n"/>
      <c r="J29" s="25" t="n"/>
      <c r="K29" s="9" t="n"/>
      <c r="L29" s="9" t="n"/>
      <c r="M29" s="27">
        <f>IF(C29="","",IF(J29="Sí","Realizada",IF(J29="No","No asistió",IF(C29&gt;=$C$5,"Programada","Sin registrar"))))</f>
        <v/>
      </c>
      <c r="N29" s="9" t="n"/>
      <c r="O29" s="26" t="n"/>
      <c r="P29" s="14">
        <f>IF(C29="","",COUNTIF(Acuerdos!$B$8:$B$47,B29))</f>
        <v/>
      </c>
      <c r="Q29" s="14">
        <f>IF(C29="","",COUNTIFS(Acuerdos!$B$8:$B$47,B29,Acuerdos!$I$8:$I$47,"&lt;&gt;Cumplido"))</f>
        <v/>
      </c>
    </row>
    <row r="30">
      <c r="B30" s="14">
        <f>IF(C30="","",ROW()-7)</f>
        <v/>
      </c>
      <c r="C30" s="23" t="n"/>
      <c r="D30" s="24" t="n"/>
      <c r="E30" s="25" t="n"/>
      <c r="F30" s="26" t="n"/>
      <c r="G30" s="25" t="n"/>
      <c r="H30" s="26" t="n"/>
      <c r="I30" s="26" t="n"/>
      <c r="J30" s="25" t="n"/>
      <c r="K30" s="9" t="n"/>
      <c r="L30" s="9" t="n"/>
      <c r="M30" s="27">
        <f>IF(C30="","",IF(J30="Sí","Realizada",IF(J30="No","No asistió",IF(C30&gt;=$C$5,"Programada","Sin registrar"))))</f>
        <v/>
      </c>
      <c r="N30" s="9" t="n"/>
      <c r="O30" s="26" t="n"/>
      <c r="P30" s="14">
        <f>IF(C30="","",COUNTIF(Acuerdos!$B$8:$B$47,B30))</f>
        <v/>
      </c>
      <c r="Q30" s="14">
        <f>IF(C30="","",COUNTIFS(Acuerdos!$B$8:$B$47,B30,Acuerdos!$I$8:$I$47,"&lt;&gt;Cumplido"))</f>
        <v/>
      </c>
    </row>
    <row r="31">
      <c r="B31" s="14">
        <f>IF(C31="","",ROW()-7)</f>
        <v/>
      </c>
      <c r="C31" s="23" t="n"/>
      <c r="D31" s="24" t="n"/>
      <c r="E31" s="25" t="n"/>
      <c r="F31" s="26" t="n"/>
      <c r="G31" s="25" t="n"/>
      <c r="H31" s="26" t="n"/>
      <c r="I31" s="26" t="n"/>
      <c r="J31" s="25" t="n"/>
      <c r="K31" s="9" t="n"/>
      <c r="L31" s="9" t="n"/>
      <c r="M31" s="27">
        <f>IF(C31="","",IF(J31="Sí","Realizada",IF(J31="No","No asistió",IF(C31&gt;=$C$5,"Programada","Sin registrar"))))</f>
        <v/>
      </c>
      <c r="N31" s="9" t="n"/>
      <c r="O31" s="26" t="n"/>
      <c r="P31" s="14">
        <f>IF(C31="","",COUNTIF(Acuerdos!$B$8:$B$47,B31))</f>
        <v/>
      </c>
      <c r="Q31" s="14">
        <f>IF(C31="","",COUNTIFS(Acuerdos!$B$8:$B$47,B31,Acuerdos!$I$8:$I$47,"&lt;&gt;Cumplido"))</f>
        <v/>
      </c>
    </row>
    <row r="32">
      <c r="B32" s="14">
        <f>IF(C32="","",ROW()-7)</f>
        <v/>
      </c>
      <c r="C32" s="23" t="n"/>
      <c r="D32" s="24" t="n"/>
      <c r="E32" s="25" t="n"/>
      <c r="F32" s="26" t="n"/>
      <c r="G32" s="25" t="n"/>
      <c r="H32" s="26" t="n"/>
      <c r="I32" s="26" t="n"/>
      <c r="J32" s="25" t="n"/>
      <c r="K32" s="9" t="n"/>
      <c r="L32" s="9" t="n"/>
      <c r="M32" s="27">
        <f>IF(C32="","",IF(J32="Sí","Realizada",IF(J32="No","No asistió",IF(C32&gt;=$C$5,"Programada","Sin registrar"))))</f>
        <v/>
      </c>
      <c r="N32" s="9" t="n"/>
      <c r="O32" s="26" t="n"/>
      <c r="P32" s="14">
        <f>IF(C32="","",COUNTIF(Acuerdos!$B$8:$B$47,B32))</f>
        <v/>
      </c>
      <c r="Q32" s="14">
        <f>IF(C32="","",COUNTIFS(Acuerdos!$B$8:$B$47,B32,Acuerdos!$I$8:$I$47,"&lt;&gt;Cumplido"))</f>
        <v/>
      </c>
    </row>
    <row r="33">
      <c r="B33" s="14">
        <f>IF(C33="","",ROW()-7)</f>
        <v/>
      </c>
      <c r="C33" s="23" t="n"/>
      <c r="D33" s="24" t="n"/>
      <c r="E33" s="25" t="n"/>
      <c r="F33" s="26" t="n"/>
      <c r="G33" s="25" t="n"/>
      <c r="H33" s="26" t="n"/>
      <c r="I33" s="26" t="n"/>
      <c r="J33" s="25" t="n"/>
      <c r="K33" s="9" t="n"/>
      <c r="L33" s="9" t="n"/>
      <c r="M33" s="27">
        <f>IF(C33="","",IF(J33="Sí","Realizada",IF(J33="No","No asistió",IF(C33&gt;=$C$5,"Programada","Sin registrar"))))</f>
        <v/>
      </c>
      <c r="N33" s="9" t="n"/>
      <c r="O33" s="26" t="n"/>
      <c r="P33" s="14">
        <f>IF(C33="","",COUNTIF(Acuerdos!$B$8:$B$47,B33))</f>
        <v/>
      </c>
      <c r="Q33" s="14">
        <f>IF(C33="","",COUNTIFS(Acuerdos!$B$8:$B$47,B33,Acuerdos!$I$8:$I$47,"&lt;&gt;Cumplido"))</f>
        <v/>
      </c>
    </row>
    <row r="34">
      <c r="B34" s="14">
        <f>IF(C34="","",ROW()-7)</f>
        <v/>
      </c>
      <c r="C34" s="23" t="n"/>
      <c r="D34" s="24" t="n"/>
      <c r="E34" s="25" t="n"/>
      <c r="F34" s="26" t="n"/>
      <c r="G34" s="25" t="n"/>
      <c r="H34" s="26" t="n"/>
      <c r="I34" s="26" t="n"/>
      <c r="J34" s="25" t="n"/>
      <c r="K34" s="9" t="n"/>
      <c r="L34" s="9" t="n"/>
      <c r="M34" s="27">
        <f>IF(C34="","",IF(J34="Sí","Realizada",IF(J34="No","No asistió",IF(C34&gt;=$C$5,"Programada","Sin registrar"))))</f>
        <v/>
      </c>
      <c r="N34" s="9" t="n"/>
      <c r="O34" s="26" t="n"/>
      <c r="P34" s="14">
        <f>IF(C34="","",COUNTIF(Acuerdos!$B$8:$B$47,B34))</f>
        <v/>
      </c>
      <c r="Q34" s="14">
        <f>IF(C34="","",COUNTIFS(Acuerdos!$B$8:$B$47,B34,Acuerdos!$I$8:$I$47,"&lt;&gt;Cumplido"))</f>
        <v/>
      </c>
    </row>
    <row r="35">
      <c r="B35" s="14">
        <f>IF(C35="","",ROW()-7)</f>
        <v/>
      </c>
      <c r="C35" s="23" t="n"/>
      <c r="D35" s="24" t="n"/>
      <c r="E35" s="25" t="n"/>
      <c r="F35" s="26" t="n"/>
      <c r="G35" s="25" t="n"/>
      <c r="H35" s="26" t="n"/>
      <c r="I35" s="26" t="n"/>
      <c r="J35" s="25" t="n"/>
      <c r="K35" s="9" t="n"/>
      <c r="L35" s="9" t="n"/>
      <c r="M35" s="27">
        <f>IF(C35="","",IF(J35="Sí","Realizada",IF(J35="No","No asistió",IF(C35&gt;=$C$5,"Programada","Sin registrar"))))</f>
        <v/>
      </c>
      <c r="N35" s="9" t="n"/>
      <c r="O35" s="26" t="n"/>
      <c r="P35" s="14">
        <f>IF(C35="","",COUNTIF(Acuerdos!$B$8:$B$47,B35))</f>
        <v/>
      </c>
      <c r="Q35" s="14">
        <f>IF(C35="","",COUNTIFS(Acuerdos!$B$8:$B$47,B35,Acuerdos!$I$8:$I$47,"&lt;&gt;Cumplido"))</f>
        <v/>
      </c>
    </row>
    <row r="36">
      <c r="B36" s="14">
        <f>IF(C36="","",ROW()-7)</f>
        <v/>
      </c>
      <c r="C36" s="23" t="n"/>
      <c r="D36" s="24" t="n"/>
      <c r="E36" s="25" t="n"/>
      <c r="F36" s="26" t="n"/>
      <c r="G36" s="25" t="n"/>
      <c r="H36" s="26" t="n"/>
      <c r="I36" s="26" t="n"/>
      <c r="J36" s="25" t="n"/>
      <c r="K36" s="9" t="n"/>
      <c r="L36" s="9" t="n"/>
      <c r="M36" s="27">
        <f>IF(C36="","",IF(J36="Sí","Realizada",IF(J36="No","No asistió",IF(C36&gt;=$C$5,"Programada","Sin registrar"))))</f>
        <v/>
      </c>
      <c r="N36" s="9" t="n"/>
      <c r="O36" s="26" t="n"/>
      <c r="P36" s="14">
        <f>IF(C36="","",COUNTIF(Acuerdos!$B$8:$B$47,B36))</f>
        <v/>
      </c>
      <c r="Q36" s="14">
        <f>IF(C36="","",COUNTIFS(Acuerdos!$B$8:$B$47,B36,Acuerdos!$I$8:$I$47,"&lt;&gt;Cumplido"))</f>
        <v/>
      </c>
    </row>
    <row r="37">
      <c r="B37" s="14">
        <f>IF(C37="","",ROW()-7)</f>
        <v/>
      </c>
      <c r="C37" s="23" t="n"/>
      <c r="D37" s="24" t="n"/>
      <c r="E37" s="25" t="n"/>
      <c r="F37" s="26" t="n"/>
      <c r="G37" s="25" t="n"/>
      <c r="H37" s="26" t="n"/>
      <c r="I37" s="26" t="n"/>
      <c r="J37" s="25" t="n"/>
      <c r="K37" s="9" t="n"/>
      <c r="L37" s="9" t="n"/>
      <c r="M37" s="27">
        <f>IF(C37="","",IF(J37="Sí","Realizada",IF(J37="No","No asistió",IF(C37&gt;=$C$5,"Programada","Sin registrar"))))</f>
        <v/>
      </c>
      <c r="N37" s="9" t="n"/>
      <c r="O37" s="26" t="n"/>
      <c r="P37" s="14">
        <f>IF(C37="","",COUNTIF(Acuerdos!$B$8:$B$47,B37))</f>
        <v/>
      </c>
      <c r="Q37" s="14">
        <f>IF(C37="","",COUNTIFS(Acuerdos!$B$8:$B$47,B37,Acuerdos!$I$8:$I$47,"&lt;&gt;Cumplido"))</f>
        <v/>
      </c>
    </row>
    <row r="38">
      <c r="B38" s="14">
        <f>IF(C38="","",ROW()-7)</f>
        <v/>
      </c>
      <c r="C38" s="23" t="n"/>
      <c r="D38" s="24" t="n"/>
      <c r="E38" s="25" t="n"/>
      <c r="F38" s="26" t="n"/>
      <c r="G38" s="25" t="n"/>
      <c r="H38" s="26" t="n"/>
      <c r="I38" s="26" t="n"/>
      <c r="J38" s="25" t="n"/>
      <c r="K38" s="9" t="n"/>
      <c r="L38" s="9" t="n"/>
      <c r="M38" s="27">
        <f>IF(C38="","",IF(J38="Sí","Realizada",IF(J38="No","No asistió",IF(C38&gt;=$C$5,"Programada","Sin registrar"))))</f>
        <v/>
      </c>
      <c r="N38" s="9" t="n"/>
      <c r="O38" s="26" t="n"/>
      <c r="P38" s="14">
        <f>IF(C38="","",COUNTIF(Acuerdos!$B$8:$B$47,B38))</f>
        <v/>
      </c>
      <c r="Q38" s="14">
        <f>IF(C38="","",COUNTIFS(Acuerdos!$B$8:$B$47,B38,Acuerdos!$I$8:$I$47,"&lt;&gt;Cumplido"))</f>
        <v/>
      </c>
    </row>
    <row r="39">
      <c r="B39" s="14">
        <f>IF(C39="","",ROW()-7)</f>
        <v/>
      </c>
      <c r="C39" s="23" t="n"/>
      <c r="D39" s="24" t="n"/>
      <c r="E39" s="25" t="n"/>
      <c r="F39" s="26" t="n"/>
      <c r="G39" s="25" t="n"/>
      <c r="H39" s="26" t="n"/>
      <c r="I39" s="26" t="n"/>
      <c r="J39" s="25" t="n"/>
      <c r="K39" s="9" t="n"/>
      <c r="L39" s="9" t="n"/>
      <c r="M39" s="27">
        <f>IF(C39="","",IF(J39="Sí","Realizada",IF(J39="No","No asistió",IF(C39&gt;=$C$5,"Programada","Sin registrar"))))</f>
        <v/>
      </c>
      <c r="N39" s="9" t="n"/>
      <c r="O39" s="26" t="n"/>
      <c r="P39" s="14">
        <f>IF(C39="","",COUNTIF(Acuerdos!$B$8:$B$47,B39))</f>
        <v/>
      </c>
      <c r="Q39" s="14">
        <f>IF(C39="","",COUNTIFS(Acuerdos!$B$8:$B$47,B39,Acuerdos!$I$8:$I$47,"&lt;&gt;Cumplido"))</f>
        <v/>
      </c>
    </row>
    <row r="40">
      <c r="B40" s="14">
        <f>IF(C40="","",ROW()-7)</f>
        <v/>
      </c>
      <c r="C40" s="23" t="n"/>
      <c r="D40" s="24" t="n"/>
      <c r="E40" s="25" t="n"/>
      <c r="F40" s="26" t="n"/>
      <c r="G40" s="25" t="n"/>
      <c r="H40" s="26" t="n"/>
      <c r="I40" s="26" t="n"/>
      <c r="J40" s="25" t="n"/>
      <c r="K40" s="9" t="n"/>
      <c r="L40" s="9" t="n"/>
      <c r="M40" s="27">
        <f>IF(C40="","",IF(J40="Sí","Realizada",IF(J40="No","No asistió",IF(C40&gt;=$C$5,"Programada","Sin registrar"))))</f>
        <v/>
      </c>
      <c r="N40" s="9" t="n"/>
      <c r="O40" s="26" t="n"/>
      <c r="P40" s="14">
        <f>IF(C40="","",COUNTIF(Acuerdos!$B$8:$B$47,B40))</f>
        <v/>
      </c>
      <c r="Q40" s="14">
        <f>IF(C40="","",COUNTIFS(Acuerdos!$B$8:$B$47,B40,Acuerdos!$I$8:$I$47,"&lt;&gt;Cumplido"))</f>
        <v/>
      </c>
    </row>
    <row r="41">
      <c r="B41" s="14">
        <f>IF(C41="","",ROW()-7)</f>
        <v/>
      </c>
      <c r="C41" s="23" t="n"/>
      <c r="D41" s="24" t="n"/>
      <c r="E41" s="25" t="n"/>
      <c r="F41" s="26" t="n"/>
      <c r="G41" s="25" t="n"/>
      <c r="H41" s="26" t="n"/>
      <c r="I41" s="26" t="n"/>
      <c r="J41" s="25" t="n"/>
      <c r="K41" s="9" t="n"/>
      <c r="L41" s="9" t="n"/>
      <c r="M41" s="27">
        <f>IF(C41="","",IF(J41="Sí","Realizada",IF(J41="No","No asistió",IF(C41&gt;=$C$5,"Programada","Sin registrar"))))</f>
        <v/>
      </c>
      <c r="N41" s="9" t="n"/>
      <c r="O41" s="26" t="n"/>
      <c r="P41" s="14">
        <f>IF(C41="","",COUNTIF(Acuerdos!$B$8:$B$47,B41))</f>
        <v/>
      </c>
      <c r="Q41" s="14">
        <f>IF(C41="","",COUNTIFS(Acuerdos!$B$8:$B$47,B41,Acuerdos!$I$8:$I$47,"&lt;&gt;Cumplido"))</f>
        <v/>
      </c>
    </row>
    <row r="42">
      <c r="B42" s="14">
        <f>IF(C42="","",ROW()-7)</f>
        <v/>
      </c>
      <c r="C42" s="23" t="n"/>
      <c r="D42" s="24" t="n"/>
      <c r="E42" s="25" t="n"/>
      <c r="F42" s="26" t="n"/>
      <c r="G42" s="25" t="n"/>
      <c r="H42" s="26" t="n"/>
      <c r="I42" s="26" t="n"/>
      <c r="J42" s="25" t="n"/>
      <c r="K42" s="9" t="n"/>
      <c r="L42" s="9" t="n"/>
      <c r="M42" s="27">
        <f>IF(C42="","",IF(J42="Sí","Realizada",IF(J42="No","No asistió",IF(C42&gt;=$C$5,"Programada","Sin registrar"))))</f>
        <v/>
      </c>
      <c r="N42" s="9" t="n"/>
      <c r="O42" s="26" t="n"/>
      <c r="P42" s="14">
        <f>IF(C42="","",COUNTIF(Acuerdos!$B$8:$B$47,B42))</f>
        <v/>
      </c>
      <c r="Q42" s="14">
        <f>IF(C42="","",COUNTIFS(Acuerdos!$B$8:$B$47,B42,Acuerdos!$I$8:$I$47,"&lt;&gt;Cumplido"))</f>
        <v/>
      </c>
    </row>
    <row r="43">
      <c r="B43" s="14">
        <f>IF(C43="","",ROW()-7)</f>
        <v/>
      </c>
      <c r="C43" s="23" t="n"/>
      <c r="D43" s="24" t="n"/>
      <c r="E43" s="25" t="n"/>
      <c r="F43" s="26" t="n"/>
      <c r="G43" s="25" t="n"/>
      <c r="H43" s="26" t="n"/>
      <c r="I43" s="26" t="n"/>
      <c r="J43" s="25" t="n"/>
      <c r="K43" s="9" t="n"/>
      <c r="L43" s="9" t="n"/>
      <c r="M43" s="27">
        <f>IF(C43="","",IF(J43="Sí","Realizada",IF(J43="No","No asistió",IF(C43&gt;=$C$5,"Programada","Sin registrar"))))</f>
        <v/>
      </c>
      <c r="N43" s="9" t="n"/>
      <c r="O43" s="26" t="n"/>
      <c r="P43" s="14">
        <f>IF(C43="","",COUNTIF(Acuerdos!$B$8:$B$47,B43))</f>
        <v/>
      </c>
      <c r="Q43" s="14">
        <f>IF(C43="","",COUNTIFS(Acuerdos!$B$8:$B$47,B43,Acuerdos!$I$8:$I$47,"&lt;&gt;Cumplido"))</f>
        <v/>
      </c>
    </row>
    <row r="44">
      <c r="B44" s="14">
        <f>IF(C44="","",ROW()-7)</f>
        <v/>
      </c>
      <c r="C44" s="23" t="n"/>
      <c r="D44" s="24" t="n"/>
      <c r="E44" s="25" t="n"/>
      <c r="F44" s="26" t="n"/>
      <c r="G44" s="25" t="n"/>
      <c r="H44" s="26" t="n"/>
      <c r="I44" s="26" t="n"/>
      <c r="J44" s="25" t="n"/>
      <c r="K44" s="9" t="n"/>
      <c r="L44" s="9" t="n"/>
      <c r="M44" s="27">
        <f>IF(C44="","",IF(J44="Sí","Realizada",IF(J44="No","No asistió",IF(C44&gt;=$C$5,"Programada","Sin registrar"))))</f>
        <v/>
      </c>
      <c r="N44" s="9" t="n"/>
      <c r="O44" s="26" t="n"/>
      <c r="P44" s="14">
        <f>IF(C44="","",COUNTIF(Acuerdos!$B$8:$B$47,B44))</f>
        <v/>
      </c>
      <c r="Q44" s="14">
        <f>IF(C44="","",COUNTIFS(Acuerdos!$B$8:$B$47,B44,Acuerdos!$I$8:$I$47,"&lt;&gt;Cumplido"))</f>
        <v/>
      </c>
    </row>
    <row r="45">
      <c r="B45" s="14">
        <f>IF(C45="","",ROW()-7)</f>
        <v/>
      </c>
      <c r="C45" s="23" t="n"/>
      <c r="D45" s="24" t="n"/>
      <c r="E45" s="25" t="n"/>
      <c r="F45" s="26" t="n"/>
      <c r="G45" s="25" t="n"/>
      <c r="H45" s="26" t="n"/>
      <c r="I45" s="26" t="n"/>
      <c r="J45" s="25" t="n"/>
      <c r="K45" s="9" t="n"/>
      <c r="L45" s="9" t="n"/>
      <c r="M45" s="27">
        <f>IF(C45="","",IF(J45="Sí","Realizada",IF(J45="No","No asistió",IF(C45&gt;=$C$5,"Programada","Sin registrar"))))</f>
        <v/>
      </c>
      <c r="N45" s="9" t="n"/>
      <c r="O45" s="26" t="n"/>
      <c r="P45" s="14">
        <f>IF(C45="","",COUNTIF(Acuerdos!$B$8:$B$47,B45))</f>
        <v/>
      </c>
      <c r="Q45" s="14">
        <f>IF(C45="","",COUNTIFS(Acuerdos!$B$8:$B$47,B45,Acuerdos!$I$8:$I$47,"&lt;&gt;Cumplido"))</f>
        <v/>
      </c>
    </row>
    <row r="46">
      <c r="B46" s="14">
        <f>IF(C46="","",ROW()-7)</f>
        <v/>
      </c>
      <c r="C46" s="23" t="n"/>
      <c r="D46" s="24" t="n"/>
      <c r="E46" s="25" t="n"/>
      <c r="F46" s="26" t="n"/>
      <c r="G46" s="25" t="n"/>
      <c r="H46" s="26" t="n"/>
      <c r="I46" s="26" t="n"/>
      <c r="J46" s="25" t="n"/>
      <c r="K46" s="9" t="n"/>
      <c r="L46" s="9" t="n"/>
      <c r="M46" s="27">
        <f>IF(C46="","",IF(J46="Sí","Realizada",IF(J46="No","No asistió",IF(C46&gt;=$C$5,"Programada","Sin registrar"))))</f>
        <v/>
      </c>
      <c r="N46" s="9" t="n"/>
      <c r="O46" s="26" t="n"/>
      <c r="P46" s="14">
        <f>IF(C46="","",COUNTIF(Acuerdos!$B$8:$B$47,B46))</f>
        <v/>
      </c>
      <c r="Q46" s="14">
        <f>IF(C46="","",COUNTIFS(Acuerdos!$B$8:$B$47,B46,Acuerdos!$I$8:$I$47,"&lt;&gt;Cumplido"))</f>
        <v/>
      </c>
    </row>
    <row r="47">
      <c r="B47" s="14">
        <f>IF(C47="","",ROW()-7)</f>
        <v/>
      </c>
      <c r="C47" s="23" t="n"/>
      <c r="D47" s="24" t="n"/>
      <c r="E47" s="25" t="n"/>
      <c r="F47" s="26" t="n"/>
      <c r="G47" s="25" t="n"/>
      <c r="H47" s="26" t="n"/>
      <c r="I47" s="26" t="n"/>
      <c r="J47" s="25" t="n"/>
      <c r="K47" s="9" t="n"/>
      <c r="L47" s="9" t="n"/>
      <c r="M47" s="27">
        <f>IF(C47="","",IF(J47="Sí","Realizada",IF(J47="No","No asistió",IF(C47&gt;=$C$5,"Programada","Sin registrar"))))</f>
        <v/>
      </c>
      <c r="N47" s="9" t="n"/>
      <c r="O47" s="26" t="n"/>
      <c r="P47" s="14">
        <f>IF(C47="","",COUNTIF(Acuerdos!$B$8:$B$47,B47))</f>
        <v/>
      </c>
      <c r="Q47" s="14">
        <f>IF(C47="","",COUNTIFS(Acuerdos!$B$8:$B$47,B47,Acuerdos!$I$8:$I$47,"&lt;&gt;Cumplido"))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Q2"/>
    <mergeCell ref="B3:Q3"/>
  </mergeCells>
  <conditionalFormatting sqref="B8:Q47">
    <cfRule type="expression" priority="1" dxfId="0">
      <formula>$M8="No asistió"</formula>
    </cfRule>
    <cfRule type="expression" priority="2" dxfId="1">
      <formula>$M8="Sin registrar"</formula>
    </cfRule>
    <cfRule type="expression" priority="3" dxfId="2">
      <formula>$M8="Programada"</formula>
    </cfRule>
    <cfRule type="expression" priority="4" dxfId="3">
      <formula>$M8="Realizada"</formula>
    </cfRule>
  </conditionalFormatting>
  <conditionalFormatting sqref="Q8:Q47">
    <cfRule type="expression" priority="5" dxfId="1">
      <formula>AND(ISNUMBER($Q8),$Q8&gt;0)</formula>
    </cfRule>
  </conditionalFormatting>
  <dataValidations count="4">
    <dataValidation sqref="E8:E47" showDropDown="0" showInputMessage="0" showErrorMessage="0" allowBlank="1" type="list">
      <formula1>=Grupos!$B$8:$B$13</formula1>
    </dataValidation>
    <dataValidation sqref="G8:G47" showDropDown="0" showInputMessage="0" showErrorMessage="0" allowBlank="1" type="list">
      <formula1>=Listas!$A$2:$A$5</formula1>
    </dataValidation>
    <dataValidation sqref="I8:I47" showDropDown="0" showInputMessage="0" showErrorMessage="0" allowBlank="1" type="list">
      <formula1>=Listas!$C$2:$C$9</formula1>
    </dataValidation>
    <dataValidation sqref="J8:J47" showDropDown="0" showInputMessage="0" showErrorMessage="0" allowBlank="1" type="list">
      <formula1>=Listas!$B$2:$B$4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K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0" customWidth="1" min="2" max="2"/>
    <col width="12" customWidth="1" min="3" max="3"/>
    <col width="9" customWidth="1" min="4" max="4"/>
    <col width="24" customWidth="1" min="5" max="5"/>
    <col width="44" customWidth="1" min="6" max="6"/>
    <col width="16" customWidth="1" min="7" max="7"/>
    <col width="13" customWidth="1" min="8" max="8"/>
    <col width="12" customWidth="1" min="9" max="9"/>
    <col width="11" customWidth="1" min="10" max="10"/>
    <col width="14" customWidth="1" min="11" max="11"/>
  </cols>
  <sheetData>
    <row r="2" ht="34" customHeight="1">
      <c r="B2" s="1" t="inlineStr">
        <is>
          <t>Seguimiento de acuerdos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Anota cada acuerdo con el nº de la reunión (columna Nº de «Reuniones»), responsable, fecha límite y estado.</t>
        </is>
      </c>
    </row>
    <row r="5">
      <c r="B5" s="8" t="inlineStr">
        <is>
          <t>Hoy:</t>
        </is>
      </c>
      <c r="C5" s="20">
        <f>TODAY()</f>
        <v/>
      </c>
      <c r="E5" s="21" t="inlineStr">
        <is>
          <t>Avisar si faltan (días):</t>
        </is>
      </c>
      <c r="F5" s="28" t="n">
        <v>7</v>
      </c>
    </row>
    <row r="7" ht="34" customHeight="1">
      <c r="B7" s="12" t="inlineStr">
        <is>
          <t>Nº reunión</t>
        </is>
      </c>
      <c r="C7" s="12" t="inlineStr">
        <is>
          <t>Fecha reunión</t>
        </is>
      </c>
      <c r="D7" s="12" t="inlineStr">
        <is>
          <t>Grupo</t>
        </is>
      </c>
      <c r="E7" s="12" t="inlineStr">
        <is>
          <t>Alumno/a o familia</t>
        </is>
      </c>
      <c r="F7" s="12" t="inlineStr">
        <is>
          <t>Acuerdo</t>
        </is>
      </c>
      <c r="G7" s="12" t="inlineStr">
        <is>
          <t>Responsable</t>
        </is>
      </c>
      <c r="H7" s="12" t="inlineStr">
        <is>
          <t>Fecha límite</t>
        </is>
      </c>
      <c r="I7" s="12" t="inlineStr">
        <is>
          <t>Estado</t>
        </is>
      </c>
      <c r="J7" s="12" t="inlineStr">
        <is>
          <t>Días restantes</t>
        </is>
      </c>
      <c r="K7" s="12" t="inlineStr">
        <is>
          <t>Situación</t>
        </is>
      </c>
    </row>
    <row r="8">
      <c r="B8" s="9" t="n">
        <v>3</v>
      </c>
      <c r="C8" s="29">
        <f>IF(B8="","",IFERROR(INDEX(Reuniones!$C$8:$C$47,MATCH(B8,Reuniones!$B$8:$B$47,0)),""))</f>
        <v/>
      </c>
      <c r="D8" s="27">
        <f>IF(B8="","",IFERROR(INDEX(Reuniones!$E$8:$E$47,MATCH(B8,Reuniones!$B$8:$B$47,0)),""))</f>
        <v/>
      </c>
      <c r="E8" s="16">
        <f>IF(B8="","",IFERROR(INDEX(Reuniones!$F$8:$F$47,MATCH(B8,Reuniones!$B$8:$B$47,0)),""))</f>
        <v/>
      </c>
      <c r="F8" s="26" t="inlineStr">
        <is>
          <t>Lectura de 15 minutos al día en casa y registro en la agenda</t>
        </is>
      </c>
      <c r="G8" s="25" t="inlineStr">
        <is>
          <t>Familia</t>
        </is>
      </c>
      <c r="H8" s="23" t="n">
        <v>46314</v>
      </c>
      <c r="I8" s="25" t="inlineStr">
        <is>
          <t>En curso</t>
        </is>
      </c>
      <c r="J8" s="14">
        <f>IF(OR(H8="",I8="Cumplido",F8=""),"",H8-$C$5)</f>
        <v/>
      </c>
      <c r="K8" s="30">
        <f>IF(F8="","",IF(I8="Cumplido","Cumplido",IF(H8="","Sin fecha",IF(H8&lt;$C$5,"Vencido",IF(H8-$C$5&lt;=$F$5,"Vence pronto","En plazo")))))</f>
        <v/>
      </c>
    </row>
    <row r="9">
      <c r="B9" s="9" t="n">
        <v>3</v>
      </c>
      <c r="C9" s="29">
        <f>IF(B9="","",IFERROR(INDEX(Reuniones!$C$8:$C$47,MATCH(B9,Reuniones!$B$8:$B$47,0)),""))</f>
        <v/>
      </c>
      <c r="D9" s="27">
        <f>IF(B9="","",IFERROR(INDEX(Reuniones!$E$8:$E$47,MATCH(B9,Reuniones!$B$8:$B$47,0)),""))</f>
        <v/>
      </c>
      <c r="E9" s="16">
        <f>IF(B9="","",IFERROR(INDEX(Reuniones!$F$8:$F$47,MATCH(B9,Reuniones!$B$8:$B$47,0)),""))</f>
        <v/>
      </c>
      <c r="F9" s="26" t="inlineStr">
        <is>
          <t>Enviar material de refuerzo de comprensión lectora</t>
        </is>
      </c>
      <c r="G9" s="25" t="inlineStr">
        <is>
          <t>Docente</t>
        </is>
      </c>
      <c r="H9" s="23" t="n">
        <v>46293</v>
      </c>
      <c r="I9" s="25" t="inlineStr">
        <is>
          <t>Cumplido</t>
        </is>
      </c>
      <c r="J9" s="14">
        <f>IF(OR(H9="",I9="Cumplido",F9=""),"",H9-$C$5)</f>
        <v/>
      </c>
      <c r="K9" s="30">
        <f>IF(F9="","",IF(I9="Cumplido","Cumplido",IF(H9="","Sin fecha",IF(H9&lt;$C$5,"Vencido",IF(H9-$C$5&lt;=$F$5,"Vence pronto","En plazo")))))</f>
        <v/>
      </c>
    </row>
    <row r="10">
      <c r="B10" s="9" t="n">
        <v>4</v>
      </c>
      <c r="C10" s="29">
        <f>IF(B10="","",IFERROR(INDEX(Reuniones!$C$8:$C$47,MATCH(B10,Reuniones!$B$8:$B$47,0)),""))</f>
        <v/>
      </c>
      <c r="D10" s="27">
        <f>IF(B10="","",IFERROR(INDEX(Reuniones!$E$8:$E$47,MATCH(B10,Reuniones!$B$8:$B$47,0)),""))</f>
        <v/>
      </c>
      <c r="E10" s="16">
        <f>IF(B10="","",IFERROR(INDEX(Reuniones!$F$8:$F$47,MATCH(B10,Reuniones!$B$8:$B$47,0)),""))</f>
        <v/>
      </c>
      <c r="F10" s="26" t="inlineStr">
        <is>
          <t>Hablar con el alumno sobre el trato en el patio</t>
        </is>
      </c>
      <c r="G10" s="25" t="inlineStr">
        <is>
          <t>Ambos</t>
        </is>
      </c>
      <c r="H10" s="23" t="n">
        <v>46295</v>
      </c>
      <c r="I10" s="25" t="inlineStr">
        <is>
          <t>Cumplido</t>
        </is>
      </c>
      <c r="J10" s="14">
        <f>IF(OR(H10="",I10="Cumplido",F10=""),"",H10-$C$5)</f>
        <v/>
      </c>
      <c r="K10" s="30">
        <f>IF(F10="","",IF(I10="Cumplido","Cumplido",IF(H10="","Sin fecha",IF(H10&lt;$C$5,"Vencido",IF(H10-$C$5&lt;=$F$5,"Vence pronto","En plazo")))))</f>
        <v/>
      </c>
    </row>
    <row r="11">
      <c r="B11" s="9" t="n">
        <v>4</v>
      </c>
      <c r="C11" s="29">
        <f>IF(B11="","",IFERROR(INDEX(Reuniones!$C$8:$C$47,MATCH(B11,Reuniones!$B$8:$B$47,0)),""))</f>
        <v/>
      </c>
      <c r="D11" s="27">
        <f>IF(B11="","",IFERROR(INDEX(Reuniones!$E$8:$E$47,MATCH(B11,Reuniones!$B$8:$B$47,0)),""))</f>
        <v/>
      </c>
      <c r="E11" s="16">
        <f>IF(B11="","",IFERROR(INDEX(Reuniones!$F$8:$F$47,MATCH(B11,Reuniones!$B$8:$B$47,0)),""))</f>
        <v/>
      </c>
      <c r="F11" s="26" t="inlineStr">
        <is>
          <t>Revisión del clima del grupo con el alumnado</t>
        </is>
      </c>
      <c r="G11" s="25" t="inlineStr">
        <is>
          <t>Docente</t>
        </is>
      </c>
      <c r="H11" s="23" t="n">
        <v>46309</v>
      </c>
      <c r="I11" s="25" t="inlineStr">
        <is>
          <t>En curso</t>
        </is>
      </c>
      <c r="J11" s="14">
        <f>IF(OR(H11="",I11="Cumplido",F11=""),"",H11-$C$5)</f>
        <v/>
      </c>
      <c r="K11" s="30">
        <f>IF(F11="","",IF(I11="Cumplido","Cumplido",IF(H11="","Sin fecha",IF(H11&lt;$C$5,"Vencido",IF(H11-$C$5&lt;=$F$5,"Vence pronto","En plazo")))))</f>
        <v/>
      </c>
    </row>
    <row r="12">
      <c r="B12" s="9" t="n">
        <v>4</v>
      </c>
      <c r="C12" s="29">
        <f>IF(B12="","",IFERROR(INDEX(Reuniones!$C$8:$C$47,MATCH(B12,Reuniones!$B$8:$B$47,0)),""))</f>
        <v/>
      </c>
      <c r="D12" s="27">
        <f>IF(B12="","",IFERROR(INDEX(Reuniones!$E$8:$E$47,MATCH(B12,Reuniones!$B$8:$B$47,0)),""))</f>
        <v/>
      </c>
      <c r="E12" s="16">
        <f>IF(B12="","",IFERROR(INDEX(Reuniones!$F$8:$F$47,MATCH(B12,Reuniones!$B$8:$B$47,0)),""))</f>
        <v/>
      </c>
      <c r="F12" s="26" t="inlineStr">
        <is>
          <t>Nueva reunión de seguimiento</t>
        </is>
      </c>
      <c r="G12" s="25" t="inlineStr">
        <is>
          <t>Ambos</t>
        </is>
      </c>
      <c r="H12" s="23" t="n">
        <v>46311</v>
      </c>
      <c r="I12" s="25" t="inlineStr">
        <is>
          <t>Pendiente</t>
        </is>
      </c>
      <c r="J12" s="14">
        <f>IF(OR(H12="",I12="Cumplido",F12=""),"",H12-$C$5)</f>
        <v/>
      </c>
      <c r="K12" s="30">
        <f>IF(F12="","",IF(I12="Cumplido","Cumplido",IF(H12="","Sin fecha",IF(H12&lt;$C$5,"Vencido",IF(H12-$C$5&lt;=$F$5,"Vence pronto","En plazo")))))</f>
        <v/>
      </c>
    </row>
    <row r="13">
      <c r="B13" s="9" t="n">
        <v>6</v>
      </c>
      <c r="C13" s="29">
        <f>IF(B13="","",IFERROR(INDEX(Reuniones!$C$8:$C$47,MATCH(B13,Reuniones!$B$8:$B$47,0)),""))</f>
        <v/>
      </c>
      <c r="D13" s="27">
        <f>IF(B13="","",IFERROR(INDEX(Reuniones!$E$8:$E$47,MATCH(B13,Reuniones!$B$8:$B$47,0)),""))</f>
        <v/>
      </c>
      <c r="E13" s="16">
        <f>IF(B13="","",IFERROR(INDEX(Reuniones!$F$8:$F$47,MATCH(B13,Reuniones!$B$8:$B$47,0)),""))</f>
        <v/>
      </c>
      <c r="F13" s="26" t="inlineStr">
        <is>
          <t>Solicitar valoración al equipo de orientación</t>
        </is>
      </c>
      <c r="G13" s="25" t="inlineStr">
        <is>
          <t>Orientación</t>
        </is>
      </c>
      <c r="H13" s="23" t="n">
        <v>46304</v>
      </c>
      <c r="I13" s="25" t="inlineStr">
        <is>
          <t>En curso</t>
        </is>
      </c>
      <c r="J13" s="14">
        <f>IF(OR(H13="",I13="Cumplido",F13=""),"",H13-$C$5)</f>
        <v/>
      </c>
      <c r="K13" s="30">
        <f>IF(F13="","",IF(I13="Cumplido","Cumplido",IF(H13="","Sin fecha",IF(H13&lt;$C$5,"Vencido",IF(H13-$C$5&lt;=$F$5,"Vence pronto","En plazo")))))</f>
        <v/>
      </c>
    </row>
    <row r="14">
      <c r="B14" s="9" t="n">
        <v>6</v>
      </c>
      <c r="C14" s="29">
        <f>IF(B14="","",IFERROR(INDEX(Reuniones!$C$8:$C$47,MATCH(B14,Reuniones!$B$8:$B$47,0)),""))</f>
        <v/>
      </c>
      <c r="D14" s="27">
        <f>IF(B14="","",IFERROR(INDEX(Reuniones!$E$8:$E$47,MATCH(B14,Reuniones!$B$8:$B$47,0)),""))</f>
        <v/>
      </c>
      <c r="E14" s="16">
        <f>IF(B14="","",IFERROR(INDEX(Reuniones!$F$8:$F$47,MATCH(B14,Reuniones!$B$8:$B$47,0)),""))</f>
        <v/>
      </c>
      <c r="F14" s="26" t="inlineStr">
        <is>
          <t>Entregar informe externo en secretaría</t>
        </is>
      </c>
      <c r="G14" s="25" t="inlineStr">
        <is>
          <t>Familia</t>
        </is>
      </c>
      <c r="H14" s="23" t="n">
        <v>46297</v>
      </c>
      <c r="I14" s="25" t="inlineStr">
        <is>
          <t>Pendiente</t>
        </is>
      </c>
      <c r="J14" s="14">
        <f>IF(OR(H14="",I14="Cumplido",F14=""),"",H14-$C$5)</f>
        <v/>
      </c>
      <c r="K14" s="30">
        <f>IF(F14="","",IF(I14="Cumplido","Cumplido",IF(H14="","Sin fecha",IF(H14&lt;$C$5,"Vencido",IF(H14-$C$5&lt;=$F$5,"Vence pronto","En plazo")))))</f>
        <v/>
      </c>
    </row>
    <row r="15">
      <c r="B15" s="9" t="n">
        <v>7</v>
      </c>
      <c r="C15" s="29">
        <f>IF(B15="","",IFERROR(INDEX(Reuniones!$C$8:$C$47,MATCH(B15,Reuniones!$B$8:$B$47,0)),""))</f>
        <v/>
      </c>
      <c r="D15" s="27">
        <f>IF(B15="","",IFERROR(INDEX(Reuniones!$E$8:$E$47,MATCH(B15,Reuniones!$B$8:$B$47,0)),""))</f>
        <v/>
      </c>
      <c r="E15" s="16">
        <f>IF(B15="","",IFERROR(INDEX(Reuniones!$F$8:$F$47,MATCH(B15,Reuniones!$B$8:$B$47,0)),""))</f>
        <v/>
      </c>
      <c r="F15" s="26" t="inlineStr">
        <is>
          <t>Enviar tareas atrasadas por la plataforma</t>
        </is>
      </c>
      <c r="G15" s="25" t="inlineStr">
        <is>
          <t>Docente</t>
        </is>
      </c>
      <c r="H15" s="23" t="n">
        <v>46297</v>
      </c>
      <c r="I15" s="25" t="inlineStr">
        <is>
          <t>Cumplido</t>
        </is>
      </c>
      <c r="J15" s="14">
        <f>IF(OR(H15="",I15="Cumplido",F15=""),"",H15-$C$5)</f>
        <v/>
      </c>
      <c r="K15" s="30">
        <f>IF(F15="","",IF(I15="Cumplido","Cumplido",IF(H15="","Sin fecha",IF(H15&lt;$C$5,"Vencido",IF(H15-$C$5&lt;=$F$5,"Vence pronto","En plazo")))))</f>
        <v/>
      </c>
    </row>
    <row r="16">
      <c r="B16" s="9" t="n">
        <v>7</v>
      </c>
      <c r="C16" s="29">
        <f>IF(B16="","",IFERROR(INDEX(Reuniones!$C$8:$C$47,MATCH(B16,Reuniones!$B$8:$B$47,0)),""))</f>
        <v/>
      </c>
      <c r="D16" s="27">
        <f>IF(B16="","",IFERROR(INDEX(Reuniones!$E$8:$E$47,MATCH(B16,Reuniones!$B$8:$B$47,0)),""))</f>
        <v/>
      </c>
      <c r="E16" s="16">
        <f>IF(B16="","",IFERROR(INDEX(Reuniones!$F$8:$F$47,MATCH(B16,Reuniones!$B$8:$B$47,0)),""))</f>
        <v/>
      </c>
      <c r="F16" s="26" t="inlineStr">
        <is>
          <t>Entregar justificantes médicos firmados</t>
        </is>
      </c>
      <c r="G16" s="25" t="inlineStr">
        <is>
          <t>Familia</t>
        </is>
      </c>
      <c r="H16" s="23" t="n">
        <v>46307</v>
      </c>
      <c r="I16" s="25" t="inlineStr">
        <is>
          <t>Pendiente</t>
        </is>
      </c>
      <c r="J16" s="14">
        <f>IF(OR(H16="",I16="Cumplido",F16=""),"",H16-$C$5)</f>
        <v/>
      </c>
      <c r="K16" s="30">
        <f>IF(F16="","",IF(I16="Cumplido","Cumplido",IF(H16="","Sin fecha",IF(H16&lt;$C$5,"Vencido",IF(H16-$C$5&lt;=$F$5,"Vence pronto","En plazo")))))</f>
        <v/>
      </c>
    </row>
    <row r="17">
      <c r="B17" s="9" t="n">
        <v>9</v>
      </c>
      <c r="C17" s="29">
        <f>IF(B17="","",IFERROR(INDEX(Reuniones!$C$8:$C$47,MATCH(B17,Reuniones!$B$8:$B$47,0)),""))</f>
        <v/>
      </c>
      <c r="D17" s="27">
        <f>IF(B17="","",IFERROR(INDEX(Reuniones!$E$8:$E$47,MATCH(B17,Reuniones!$B$8:$B$47,0)),""))</f>
        <v/>
      </c>
      <c r="E17" s="16">
        <f>IF(B17="","",IFERROR(INDEX(Reuniones!$F$8:$F$47,MATCH(B17,Reuniones!$B$8:$B$47,0)),""))</f>
        <v/>
      </c>
      <c r="F17" s="26" t="inlineStr">
        <is>
          <t>Plan de mejora en matemáticas: ejercicios semanales</t>
        </is>
      </c>
      <c r="G17" s="25" t="inlineStr">
        <is>
          <t>Familia</t>
        </is>
      </c>
      <c r="H17" s="23" t="n">
        <v>46325</v>
      </c>
      <c r="I17" s="25" t="inlineStr">
        <is>
          <t>En curso</t>
        </is>
      </c>
      <c r="J17" s="14">
        <f>IF(OR(H17="",I17="Cumplido",F17=""),"",H17-$C$5)</f>
        <v/>
      </c>
      <c r="K17" s="30">
        <f>IF(F17="","",IF(I17="Cumplido","Cumplido",IF(H17="","Sin fecha",IF(H17&lt;$C$5,"Vencido",IF(H17-$C$5&lt;=$F$5,"Vence pronto","En plazo")))))</f>
        <v/>
      </c>
    </row>
    <row r="18">
      <c r="B18" s="9" t="n">
        <v>9</v>
      </c>
      <c r="C18" s="29">
        <f>IF(B18="","",IFERROR(INDEX(Reuniones!$C$8:$C$47,MATCH(B18,Reuniones!$B$8:$B$47,0)),""))</f>
        <v/>
      </c>
      <c r="D18" s="27">
        <f>IF(B18="","",IFERROR(INDEX(Reuniones!$E$8:$E$47,MATCH(B18,Reuniones!$B$8:$B$47,0)),""))</f>
        <v/>
      </c>
      <c r="E18" s="16">
        <f>IF(B18="","",IFERROR(INDEX(Reuniones!$F$8:$F$47,MATCH(B18,Reuniones!$B$8:$B$47,0)),""))</f>
        <v/>
      </c>
      <c r="F18" s="26" t="inlineStr">
        <is>
          <t>Segunda revisión de resultados</t>
        </is>
      </c>
      <c r="G18" s="25" t="inlineStr">
        <is>
          <t>Docente</t>
        </is>
      </c>
      <c r="H18" s="23" t="n">
        <v>46339</v>
      </c>
      <c r="I18" s="25" t="inlineStr">
        <is>
          <t>Pendiente</t>
        </is>
      </c>
      <c r="J18" s="14">
        <f>IF(OR(H18="",I18="Cumplido",F18=""),"",H18-$C$5)</f>
        <v/>
      </c>
      <c r="K18" s="30">
        <f>IF(F18="","",IF(I18="Cumplido","Cumplido",IF(H18="","Sin fecha",IF(H18&lt;$C$5,"Vencido",IF(H18-$C$5&lt;=$F$5,"Vence pronto","En plazo")))))</f>
        <v/>
      </c>
    </row>
    <row r="19">
      <c r="B19" s="9" t="n">
        <v>1</v>
      </c>
      <c r="C19" s="29">
        <f>IF(B19="","",IFERROR(INDEX(Reuniones!$C$8:$C$47,MATCH(B19,Reuniones!$B$8:$B$47,0)),""))</f>
        <v/>
      </c>
      <c r="D19" s="27">
        <f>IF(B19="","",IFERROR(INDEX(Reuniones!$E$8:$E$47,MATCH(B19,Reuniones!$B$8:$B$47,0)),""))</f>
        <v/>
      </c>
      <c r="E19" s="16">
        <f>IF(B19="","",IFERROR(INDEX(Reuniones!$F$8:$F$47,MATCH(B19,Reuniones!$B$8:$B$47,0)),""))</f>
        <v/>
      </c>
      <c r="F19" s="26" t="inlineStr">
        <is>
          <t>Familias confirman recepción de normas por la plataforma</t>
        </is>
      </c>
      <c r="G19" s="25" t="inlineStr">
        <is>
          <t>Familia</t>
        </is>
      </c>
      <c r="H19" s="23" t="n">
        <v>46290</v>
      </c>
      <c r="I19" s="25" t="inlineStr">
        <is>
          <t>Cumplido</t>
        </is>
      </c>
      <c r="J19" s="14">
        <f>IF(OR(H19="",I19="Cumplido",F19=""),"",H19-$C$5)</f>
        <v/>
      </c>
      <c r="K19" s="30">
        <f>IF(F19="","",IF(I19="Cumplido","Cumplido",IF(H19="","Sin fecha",IF(H19&lt;$C$5,"Vencido",IF(H19-$C$5&lt;=$F$5,"Vence pronto","En plazo")))))</f>
        <v/>
      </c>
    </row>
    <row r="20">
      <c r="B20" s="9" t="n"/>
      <c r="C20" s="29">
        <f>IF(B20="","",IFERROR(INDEX(Reuniones!$C$8:$C$47,MATCH(B20,Reuniones!$B$8:$B$47,0)),""))</f>
        <v/>
      </c>
      <c r="D20" s="27">
        <f>IF(B20="","",IFERROR(INDEX(Reuniones!$E$8:$E$47,MATCH(B20,Reuniones!$B$8:$B$47,0)),""))</f>
        <v/>
      </c>
      <c r="E20" s="16">
        <f>IF(B20="","",IFERROR(INDEX(Reuniones!$F$8:$F$47,MATCH(B20,Reuniones!$B$8:$B$47,0)),""))</f>
        <v/>
      </c>
      <c r="F20" s="26" t="n"/>
      <c r="G20" s="25" t="n"/>
      <c r="H20" s="23" t="n"/>
      <c r="I20" s="25" t="n"/>
      <c r="J20" s="14">
        <f>IF(OR(H20="",I20="Cumplido",F20=""),"",H20-$C$5)</f>
        <v/>
      </c>
      <c r="K20" s="30">
        <f>IF(F20="","",IF(I20="Cumplido","Cumplido",IF(H20="","Sin fecha",IF(H20&lt;$C$5,"Vencido",IF(H20-$C$5&lt;=$F$5,"Vence pronto","En plazo")))))</f>
        <v/>
      </c>
    </row>
    <row r="21">
      <c r="B21" s="9" t="n"/>
      <c r="C21" s="29">
        <f>IF(B21="","",IFERROR(INDEX(Reuniones!$C$8:$C$47,MATCH(B21,Reuniones!$B$8:$B$47,0)),""))</f>
        <v/>
      </c>
      <c r="D21" s="27">
        <f>IF(B21="","",IFERROR(INDEX(Reuniones!$E$8:$E$47,MATCH(B21,Reuniones!$B$8:$B$47,0)),""))</f>
        <v/>
      </c>
      <c r="E21" s="16">
        <f>IF(B21="","",IFERROR(INDEX(Reuniones!$F$8:$F$47,MATCH(B21,Reuniones!$B$8:$B$47,0)),""))</f>
        <v/>
      </c>
      <c r="F21" s="26" t="n"/>
      <c r="G21" s="25" t="n"/>
      <c r="H21" s="23" t="n"/>
      <c r="I21" s="25" t="n"/>
      <c r="J21" s="14">
        <f>IF(OR(H21="",I21="Cumplido",F21=""),"",H21-$C$5)</f>
        <v/>
      </c>
      <c r="K21" s="30">
        <f>IF(F21="","",IF(I21="Cumplido","Cumplido",IF(H21="","Sin fecha",IF(H21&lt;$C$5,"Vencido",IF(H21-$C$5&lt;=$F$5,"Vence pronto","En plazo")))))</f>
        <v/>
      </c>
    </row>
    <row r="22">
      <c r="B22" s="9" t="n"/>
      <c r="C22" s="29">
        <f>IF(B22="","",IFERROR(INDEX(Reuniones!$C$8:$C$47,MATCH(B22,Reuniones!$B$8:$B$47,0)),""))</f>
        <v/>
      </c>
      <c r="D22" s="27">
        <f>IF(B22="","",IFERROR(INDEX(Reuniones!$E$8:$E$47,MATCH(B22,Reuniones!$B$8:$B$47,0)),""))</f>
        <v/>
      </c>
      <c r="E22" s="16">
        <f>IF(B22="","",IFERROR(INDEX(Reuniones!$F$8:$F$47,MATCH(B22,Reuniones!$B$8:$B$47,0)),""))</f>
        <v/>
      </c>
      <c r="F22" s="26" t="n"/>
      <c r="G22" s="25" t="n"/>
      <c r="H22" s="23" t="n"/>
      <c r="I22" s="25" t="n"/>
      <c r="J22" s="14">
        <f>IF(OR(H22="",I22="Cumplido",F22=""),"",H22-$C$5)</f>
        <v/>
      </c>
      <c r="K22" s="30">
        <f>IF(F22="","",IF(I22="Cumplido","Cumplido",IF(H22="","Sin fecha",IF(H22&lt;$C$5,"Vencido",IF(H22-$C$5&lt;=$F$5,"Vence pronto","En plazo")))))</f>
        <v/>
      </c>
    </row>
    <row r="23">
      <c r="B23" s="9" t="n"/>
      <c r="C23" s="29">
        <f>IF(B23="","",IFERROR(INDEX(Reuniones!$C$8:$C$47,MATCH(B23,Reuniones!$B$8:$B$47,0)),""))</f>
        <v/>
      </c>
      <c r="D23" s="27">
        <f>IF(B23="","",IFERROR(INDEX(Reuniones!$E$8:$E$47,MATCH(B23,Reuniones!$B$8:$B$47,0)),""))</f>
        <v/>
      </c>
      <c r="E23" s="16">
        <f>IF(B23="","",IFERROR(INDEX(Reuniones!$F$8:$F$47,MATCH(B23,Reuniones!$B$8:$B$47,0)),""))</f>
        <v/>
      </c>
      <c r="F23" s="26" t="n"/>
      <c r="G23" s="25" t="n"/>
      <c r="H23" s="23" t="n"/>
      <c r="I23" s="25" t="n"/>
      <c r="J23" s="14">
        <f>IF(OR(H23="",I23="Cumplido",F23=""),"",H23-$C$5)</f>
        <v/>
      </c>
      <c r="K23" s="30">
        <f>IF(F23="","",IF(I23="Cumplido","Cumplido",IF(H23="","Sin fecha",IF(H23&lt;$C$5,"Vencido",IF(H23-$C$5&lt;=$F$5,"Vence pronto","En plazo")))))</f>
        <v/>
      </c>
    </row>
    <row r="24">
      <c r="B24" s="9" t="n"/>
      <c r="C24" s="29">
        <f>IF(B24="","",IFERROR(INDEX(Reuniones!$C$8:$C$47,MATCH(B24,Reuniones!$B$8:$B$47,0)),""))</f>
        <v/>
      </c>
      <c r="D24" s="27">
        <f>IF(B24="","",IFERROR(INDEX(Reuniones!$E$8:$E$47,MATCH(B24,Reuniones!$B$8:$B$47,0)),""))</f>
        <v/>
      </c>
      <c r="E24" s="16">
        <f>IF(B24="","",IFERROR(INDEX(Reuniones!$F$8:$F$47,MATCH(B24,Reuniones!$B$8:$B$47,0)),""))</f>
        <v/>
      </c>
      <c r="F24" s="26" t="n"/>
      <c r="G24" s="25" t="n"/>
      <c r="H24" s="23" t="n"/>
      <c r="I24" s="25" t="n"/>
      <c r="J24" s="14">
        <f>IF(OR(H24="",I24="Cumplido",F24=""),"",H24-$C$5)</f>
        <v/>
      </c>
      <c r="K24" s="30">
        <f>IF(F24="","",IF(I24="Cumplido","Cumplido",IF(H24="","Sin fecha",IF(H24&lt;$C$5,"Vencido",IF(H24-$C$5&lt;=$F$5,"Vence pronto","En plazo")))))</f>
        <v/>
      </c>
    </row>
    <row r="25">
      <c r="B25" s="9" t="n"/>
      <c r="C25" s="29">
        <f>IF(B25="","",IFERROR(INDEX(Reuniones!$C$8:$C$47,MATCH(B25,Reuniones!$B$8:$B$47,0)),""))</f>
        <v/>
      </c>
      <c r="D25" s="27">
        <f>IF(B25="","",IFERROR(INDEX(Reuniones!$E$8:$E$47,MATCH(B25,Reuniones!$B$8:$B$47,0)),""))</f>
        <v/>
      </c>
      <c r="E25" s="16">
        <f>IF(B25="","",IFERROR(INDEX(Reuniones!$F$8:$F$47,MATCH(B25,Reuniones!$B$8:$B$47,0)),""))</f>
        <v/>
      </c>
      <c r="F25" s="26" t="n"/>
      <c r="G25" s="25" t="n"/>
      <c r="H25" s="23" t="n"/>
      <c r="I25" s="25" t="n"/>
      <c r="J25" s="14">
        <f>IF(OR(H25="",I25="Cumplido",F25=""),"",H25-$C$5)</f>
        <v/>
      </c>
      <c r="K25" s="30">
        <f>IF(F25="","",IF(I25="Cumplido","Cumplido",IF(H25="","Sin fecha",IF(H25&lt;$C$5,"Vencido",IF(H25-$C$5&lt;=$F$5,"Vence pronto","En plazo")))))</f>
        <v/>
      </c>
    </row>
    <row r="26">
      <c r="B26" s="9" t="n"/>
      <c r="C26" s="29">
        <f>IF(B26="","",IFERROR(INDEX(Reuniones!$C$8:$C$47,MATCH(B26,Reuniones!$B$8:$B$47,0)),""))</f>
        <v/>
      </c>
      <c r="D26" s="27">
        <f>IF(B26="","",IFERROR(INDEX(Reuniones!$E$8:$E$47,MATCH(B26,Reuniones!$B$8:$B$47,0)),""))</f>
        <v/>
      </c>
      <c r="E26" s="16">
        <f>IF(B26="","",IFERROR(INDEX(Reuniones!$F$8:$F$47,MATCH(B26,Reuniones!$B$8:$B$47,0)),""))</f>
        <v/>
      </c>
      <c r="F26" s="26" t="n"/>
      <c r="G26" s="25" t="n"/>
      <c r="H26" s="23" t="n"/>
      <c r="I26" s="25" t="n"/>
      <c r="J26" s="14">
        <f>IF(OR(H26="",I26="Cumplido",F26=""),"",H26-$C$5)</f>
        <v/>
      </c>
      <c r="K26" s="30">
        <f>IF(F26="","",IF(I26="Cumplido","Cumplido",IF(H26="","Sin fecha",IF(H26&lt;$C$5,"Vencido",IF(H26-$C$5&lt;=$F$5,"Vence pronto","En plazo")))))</f>
        <v/>
      </c>
    </row>
    <row r="27">
      <c r="B27" s="9" t="n"/>
      <c r="C27" s="29">
        <f>IF(B27="","",IFERROR(INDEX(Reuniones!$C$8:$C$47,MATCH(B27,Reuniones!$B$8:$B$47,0)),""))</f>
        <v/>
      </c>
      <c r="D27" s="27">
        <f>IF(B27="","",IFERROR(INDEX(Reuniones!$E$8:$E$47,MATCH(B27,Reuniones!$B$8:$B$47,0)),""))</f>
        <v/>
      </c>
      <c r="E27" s="16">
        <f>IF(B27="","",IFERROR(INDEX(Reuniones!$F$8:$F$47,MATCH(B27,Reuniones!$B$8:$B$47,0)),""))</f>
        <v/>
      </c>
      <c r="F27" s="26" t="n"/>
      <c r="G27" s="25" t="n"/>
      <c r="H27" s="23" t="n"/>
      <c r="I27" s="25" t="n"/>
      <c r="J27" s="14">
        <f>IF(OR(H27="",I27="Cumplido",F27=""),"",H27-$C$5)</f>
        <v/>
      </c>
      <c r="K27" s="30">
        <f>IF(F27="","",IF(I27="Cumplido","Cumplido",IF(H27="","Sin fecha",IF(H27&lt;$C$5,"Vencido",IF(H27-$C$5&lt;=$F$5,"Vence pronto","En plazo")))))</f>
        <v/>
      </c>
    </row>
    <row r="28">
      <c r="B28" s="9" t="n"/>
      <c r="C28" s="29">
        <f>IF(B28="","",IFERROR(INDEX(Reuniones!$C$8:$C$47,MATCH(B28,Reuniones!$B$8:$B$47,0)),""))</f>
        <v/>
      </c>
      <c r="D28" s="27">
        <f>IF(B28="","",IFERROR(INDEX(Reuniones!$E$8:$E$47,MATCH(B28,Reuniones!$B$8:$B$47,0)),""))</f>
        <v/>
      </c>
      <c r="E28" s="16">
        <f>IF(B28="","",IFERROR(INDEX(Reuniones!$F$8:$F$47,MATCH(B28,Reuniones!$B$8:$B$47,0)),""))</f>
        <v/>
      </c>
      <c r="F28" s="26" t="n"/>
      <c r="G28" s="25" t="n"/>
      <c r="H28" s="23" t="n"/>
      <c r="I28" s="25" t="n"/>
      <c r="J28" s="14">
        <f>IF(OR(H28="",I28="Cumplido",F28=""),"",H28-$C$5)</f>
        <v/>
      </c>
      <c r="K28" s="30">
        <f>IF(F28="","",IF(I28="Cumplido","Cumplido",IF(H28="","Sin fecha",IF(H28&lt;$C$5,"Vencido",IF(H28-$C$5&lt;=$F$5,"Vence pronto","En plazo")))))</f>
        <v/>
      </c>
    </row>
    <row r="29">
      <c r="B29" s="9" t="n"/>
      <c r="C29" s="29">
        <f>IF(B29="","",IFERROR(INDEX(Reuniones!$C$8:$C$47,MATCH(B29,Reuniones!$B$8:$B$47,0)),""))</f>
        <v/>
      </c>
      <c r="D29" s="27">
        <f>IF(B29="","",IFERROR(INDEX(Reuniones!$E$8:$E$47,MATCH(B29,Reuniones!$B$8:$B$47,0)),""))</f>
        <v/>
      </c>
      <c r="E29" s="16">
        <f>IF(B29="","",IFERROR(INDEX(Reuniones!$F$8:$F$47,MATCH(B29,Reuniones!$B$8:$B$47,0)),""))</f>
        <v/>
      </c>
      <c r="F29" s="26" t="n"/>
      <c r="G29" s="25" t="n"/>
      <c r="H29" s="23" t="n"/>
      <c r="I29" s="25" t="n"/>
      <c r="J29" s="14">
        <f>IF(OR(H29="",I29="Cumplido",F29=""),"",H29-$C$5)</f>
        <v/>
      </c>
      <c r="K29" s="30">
        <f>IF(F29="","",IF(I29="Cumplido","Cumplido",IF(H29="","Sin fecha",IF(H29&lt;$C$5,"Vencido",IF(H29-$C$5&lt;=$F$5,"Vence pronto","En plazo")))))</f>
        <v/>
      </c>
    </row>
    <row r="30">
      <c r="B30" s="9" t="n"/>
      <c r="C30" s="29">
        <f>IF(B30="","",IFERROR(INDEX(Reuniones!$C$8:$C$47,MATCH(B30,Reuniones!$B$8:$B$47,0)),""))</f>
        <v/>
      </c>
      <c r="D30" s="27">
        <f>IF(B30="","",IFERROR(INDEX(Reuniones!$E$8:$E$47,MATCH(B30,Reuniones!$B$8:$B$47,0)),""))</f>
        <v/>
      </c>
      <c r="E30" s="16">
        <f>IF(B30="","",IFERROR(INDEX(Reuniones!$F$8:$F$47,MATCH(B30,Reuniones!$B$8:$B$47,0)),""))</f>
        <v/>
      </c>
      <c r="F30" s="26" t="n"/>
      <c r="G30" s="25" t="n"/>
      <c r="H30" s="23" t="n"/>
      <c r="I30" s="25" t="n"/>
      <c r="J30" s="14">
        <f>IF(OR(H30="",I30="Cumplido",F30=""),"",H30-$C$5)</f>
        <v/>
      </c>
      <c r="K30" s="30">
        <f>IF(F30="","",IF(I30="Cumplido","Cumplido",IF(H30="","Sin fecha",IF(H30&lt;$C$5,"Vencido",IF(H30-$C$5&lt;=$F$5,"Vence pronto","En plazo")))))</f>
        <v/>
      </c>
    </row>
    <row r="31">
      <c r="B31" s="9" t="n"/>
      <c r="C31" s="29">
        <f>IF(B31="","",IFERROR(INDEX(Reuniones!$C$8:$C$47,MATCH(B31,Reuniones!$B$8:$B$47,0)),""))</f>
        <v/>
      </c>
      <c r="D31" s="27">
        <f>IF(B31="","",IFERROR(INDEX(Reuniones!$E$8:$E$47,MATCH(B31,Reuniones!$B$8:$B$47,0)),""))</f>
        <v/>
      </c>
      <c r="E31" s="16">
        <f>IF(B31="","",IFERROR(INDEX(Reuniones!$F$8:$F$47,MATCH(B31,Reuniones!$B$8:$B$47,0)),""))</f>
        <v/>
      </c>
      <c r="F31" s="26" t="n"/>
      <c r="G31" s="25" t="n"/>
      <c r="H31" s="23" t="n"/>
      <c r="I31" s="25" t="n"/>
      <c r="J31" s="14">
        <f>IF(OR(H31="",I31="Cumplido",F31=""),"",H31-$C$5)</f>
        <v/>
      </c>
      <c r="K31" s="30">
        <f>IF(F31="","",IF(I31="Cumplido","Cumplido",IF(H31="","Sin fecha",IF(H31&lt;$C$5,"Vencido",IF(H31-$C$5&lt;=$F$5,"Vence pronto","En plazo")))))</f>
        <v/>
      </c>
    </row>
    <row r="32">
      <c r="B32" s="9" t="n"/>
      <c r="C32" s="29">
        <f>IF(B32="","",IFERROR(INDEX(Reuniones!$C$8:$C$47,MATCH(B32,Reuniones!$B$8:$B$47,0)),""))</f>
        <v/>
      </c>
      <c r="D32" s="27">
        <f>IF(B32="","",IFERROR(INDEX(Reuniones!$E$8:$E$47,MATCH(B32,Reuniones!$B$8:$B$47,0)),""))</f>
        <v/>
      </c>
      <c r="E32" s="16">
        <f>IF(B32="","",IFERROR(INDEX(Reuniones!$F$8:$F$47,MATCH(B32,Reuniones!$B$8:$B$47,0)),""))</f>
        <v/>
      </c>
      <c r="F32" s="26" t="n"/>
      <c r="G32" s="25" t="n"/>
      <c r="H32" s="23" t="n"/>
      <c r="I32" s="25" t="n"/>
      <c r="J32" s="14">
        <f>IF(OR(H32="",I32="Cumplido",F32=""),"",H32-$C$5)</f>
        <v/>
      </c>
      <c r="K32" s="30">
        <f>IF(F32="","",IF(I32="Cumplido","Cumplido",IF(H32="","Sin fecha",IF(H32&lt;$C$5,"Vencido",IF(H32-$C$5&lt;=$F$5,"Vence pronto","En plazo")))))</f>
        <v/>
      </c>
    </row>
    <row r="33">
      <c r="B33" s="9" t="n"/>
      <c r="C33" s="29">
        <f>IF(B33="","",IFERROR(INDEX(Reuniones!$C$8:$C$47,MATCH(B33,Reuniones!$B$8:$B$47,0)),""))</f>
        <v/>
      </c>
      <c r="D33" s="27">
        <f>IF(B33="","",IFERROR(INDEX(Reuniones!$E$8:$E$47,MATCH(B33,Reuniones!$B$8:$B$47,0)),""))</f>
        <v/>
      </c>
      <c r="E33" s="16">
        <f>IF(B33="","",IFERROR(INDEX(Reuniones!$F$8:$F$47,MATCH(B33,Reuniones!$B$8:$B$47,0)),""))</f>
        <v/>
      </c>
      <c r="F33" s="26" t="n"/>
      <c r="G33" s="25" t="n"/>
      <c r="H33" s="23" t="n"/>
      <c r="I33" s="25" t="n"/>
      <c r="J33" s="14">
        <f>IF(OR(H33="",I33="Cumplido",F33=""),"",H33-$C$5)</f>
        <v/>
      </c>
      <c r="K33" s="30">
        <f>IF(F33="","",IF(I33="Cumplido","Cumplido",IF(H33="","Sin fecha",IF(H33&lt;$C$5,"Vencido",IF(H33-$C$5&lt;=$F$5,"Vence pronto","En plazo")))))</f>
        <v/>
      </c>
    </row>
    <row r="34">
      <c r="B34" s="9" t="n"/>
      <c r="C34" s="29">
        <f>IF(B34="","",IFERROR(INDEX(Reuniones!$C$8:$C$47,MATCH(B34,Reuniones!$B$8:$B$47,0)),""))</f>
        <v/>
      </c>
      <c r="D34" s="27">
        <f>IF(B34="","",IFERROR(INDEX(Reuniones!$E$8:$E$47,MATCH(B34,Reuniones!$B$8:$B$47,0)),""))</f>
        <v/>
      </c>
      <c r="E34" s="16">
        <f>IF(B34="","",IFERROR(INDEX(Reuniones!$F$8:$F$47,MATCH(B34,Reuniones!$B$8:$B$47,0)),""))</f>
        <v/>
      </c>
      <c r="F34" s="26" t="n"/>
      <c r="G34" s="25" t="n"/>
      <c r="H34" s="23" t="n"/>
      <c r="I34" s="25" t="n"/>
      <c r="J34" s="14">
        <f>IF(OR(H34="",I34="Cumplido",F34=""),"",H34-$C$5)</f>
        <v/>
      </c>
      <c r="K34" s="30">
        <f>IF(F34="","",IF(I34="Cumplido","Cumplido",IF(H34="","Sin fecha",IF(H34&lt;$C$5,"Vencido",IF(H34-$C$5&lt;=$F$5,"Vence pronto","En plazo")))))</f>
        <v/>
      </c>
    </row>
    <row r="35">
      <c r="B35" s="9" t="n"/>
      <c r="C35" s="29">
        <f>IF(B35="","",IFERROR(INDEX(Reuniones!$C$8:$C$47,MATCH(B35,Reuniones!$B$8:$B$47,0)),""))</f>
        <v/>
      </c>
      <c r="D35" s="27">
        <f>IF(B35="","",IFERROR(INDEX(Reuniones!$E$8:$E$47,MATCH(B35,Reuniones!$B$8:$B$47,0)),""))</f>
        <v/>
      </c>
      <c r="E35" s="16">
        <f>IF(B35="","",IFERROR(INDEX(Reuniones!$F$8:$F$47,MATCH(B35,Reuniones!$B$8:$B$47,0)),""))</f>
        <v/>
      </c>
      <c r="F35" s="26" t="n"/>
      <c r="G35" s="25" t="n"/>
      <c r="H35" s="23" t="n"/>
      <c r="I35" s="25" t="n"/>
      <c r="J35" s="14">
        <f>IF(OR(H35="",I35="Cumplido",F35=""),"",H35-$C$5)</f>
        <v/>
      </c>
      <c r="K35" s="30">
        <f>IF(F35="","",IF(I35="Cumplido","Cumplido",IF(H35="","Sin fecha",IF(H35&lt;$C$5,"Vencido",IF(H35-$C$5&lt;=$F$5,"Vence pronto","En plazo")))))</f>
        <v/>
      </c>
    </row>
    <row r="36">
      <c r="B36" s="9" t="n"/>
      <c r="C36" s="29">
        <f>IF(B36="","",IFERROR(INDEX(Reuniones!$C$8:$C$47,MATCH(B36,Reuniones!$B$8:$B$47,0)),""))</f>
        <v/>
      </c>
      <c r="D36" s="27">
        <f>IF(B36="","",IFERROR(INDEX(Reuniones!$E$8:$E$47,MATCH(B36,Reuniones!$B$8:$B$47,0)),""))</f>
        <v/>
      </c>
      <c r="E36" s="16">
        <f>IF(B36="","",IFERROR(INDEX(Reuniones!$F$8:$F$47,MATCH(B36,Reuniones!$B$8:$B$47,0)),""))</f>
        <v/>
      </c>
      <c r="F36" s="26" t="n"/>
      <c r="G36" s="25" t="n"/>
      <c r="H36" s="23" t="n"/>
      <c r="I36" s="25" t="n"/>
      <c r="J36" s="14">
        <f>IF(OR(H36="",I36="Cumplido",F36=""),"",H36-$C$5)</f>
        <v/>
      </c>
      <c r="K36" s="30">
        <f>IF(F36="","",IF(I36="Cumplido","Cumplido",IF(H36="","Sin fecha",IF(H36&lt;$C$5,"Vencido",IF(H36-$C$5&lt;=$F$5,"Vence pronto","En plazo")))))</f>
        <v/>
      </c>
    </row>
    <row r="37">
      <c r="B37" s="9" t="n"/>
      <c r="C37" s="29">
        <f>IF(B37="","",IFERROR(INDEX(Reuniones!$C$8:$C$47,MATCH(B37,Reuniones!$B$8:$B$47,0)),""))</f>
        <v/>
      </c>
      <c r="D37" s="27">
        <f>IF(B37="","",IFERROR(INDEX(Reuniones!$E$8:$E$47,MATCH(B37,Reuniones!$B$8:$B$47,0)),""))</f>
        <v/>
      </c>
      <c r="E37" s="16">
        <f>IF(B37="","",IFERROR(INDEX(Reuniones!$F$8:$F$47,MATCH(B37,Reuniones!$B$8:$B$47,0)),""))</f>
        <v/>
      </c>
      <c r="F37" s="26" t="n"/>
      <c r="G37" s="25" t="n"/>
      <c r="H37" s="23" t="n"/>
      <c r="I37" s="25" t="n"/>
      <c r="J37" s="14">
        <f>IF(OR(H37="",I37="Cumplido",F37=""),"",H37-$C$5)</f>
        <v/>
      </c>
      <c r="K37" s="30">
        <f>IF(F37="","",IF(I37="Cumplido","Cumplido",IF(H37="","Sin fecha",IF(H37&lt;$C$5,"Vencido",IF(H37-$C$5&lt;=$F$5,"Vence pronto","En plazo")))))</f>
        <v/>
      </c>
    </row>
    <row r="38">
      <c r="B38" s="9" t="n"/>
      <c r="C38" s="29">
        <f>IF(B38="","",IFERROR(INDEX(Reuniones!$C$8:$C$47,MATCH(B38,Reuniones!$B$8:$B$47,0)),""))</f>
        <v/>
      </c>
      <c r="D38" s="27">
        <f>IF(B38="","",IFERROR(INDEX(Reuniones!$E$8:$E$47,MATCH(B38,Reuniones!$B$8:$B$47,0)),""))</f>
        <v/>
      </c>
      <c r="E38" s="16">
        <f>IF(B38="","",IFERROR(INDEX(Reuniones!$F$8:$F$47,MATCH(B38,Reuniones!$B$8:$B$47,0)),""))</f>
        <v/>
      </c>
      <c r="F38" s="26" t="n"/>
      <c r="G38" s="25" t="n"/>
      <c r="H38" s="23" t="n"/>
      <c r="I38" s="25" t="n"/>
      <c r="J38" s="14">
        <f>IF(OR(H38="",I38="Cumplido",F38=""),"",H38-$C$5)</f>
        <v/>
      </c>
      <c r="K38" s="30">
        <f>IF(F38="","",IF(I38="Cumplido","Cumplido",IF(H38="","Sin fecha",IF(H38&lt;$C$5,"Vencido",IF(H38-$C$5&lt;=$F$5,"Vence pronto","En plazo")))))</f>
        <v/>
      </c>
    </row>
    <row r="39">
      <c r="B39" s="9" t="n"/>
      <c r="C39" s="29">
        <f>IF(B39="","",IFERROR(INDEX(Reuniones!$C$8:$C$47,MATCH(B39,Reuniones!$B$8:$B$47,0)),""))</f>
        <v/>
      </c>
      <c r="D39" s="27">
        <f>IF(B39="","",IFERROR(INDEX(Reuniones!$E$8:$E$47,MATCH(B39,Reuniones!$B$8:$B$47,0)),""))</f>
        <v/>
      </c>
      <c r="E39" s="16">
        <f>IF(B39="","",IFERROR(INDEX(Reuniones!$F$8:$F$47,MATCH(B39,Reuniones!$B$8:$B$47,0)),""))</f>
        <v/>
      </c>
      <c r="F39" s="26" t="n"/>
      <c r="G39" s="25" t="n"/>
      <c r="H39" s="23" t="n"/>
      <c r="I39" s="25" t="n"/>
      <c r="J39" s="14">
        <f>IF(OR(H39="",I39="Cumplido",F39=""),"",H39-$C$5)</f>
        <v/>
      </c>
      <c r="K39" s="30">
        <f>IF(F39="","",IF(I39="Cumplido","Cumplido",IF(H39="","Sin fecha",IF(H39&lt;$C$5,"Vencido",IF(H39-$C$5&lt;=$F$5,"Vence pronto","En plazo")))))</f>
        <v/>
      </c>
    </row>
    <row r="40">
      <c r="B40" s="9" t="n"/>
      <c r="C40" s="29">
        <f>IF(B40="","",IFERROR(INDEX(Reuniones!$C$8:$C$47,MATCH(B40,Reuniones!$B$8:$B$47,0)),""))</f>
        <v/>
      </c>
      <c r="D40" s="27">
        <f>IF(B40="","",IFERROR(INDEX(Reuniones!$E$8:$E$47,MATCH(B40,Reuniones!$B$8:$B$47,0)),""))</f>
        <v/>
      </c>
      <c r="E40" s="16">
        <f>IF(B40="","",IFERROR(INDEX(Reuniones!$F$8:$F$47,MATCH(B40,Reuniones!$B$8:$B$47,0)),""))</f>
        <v/>
      </c>
      <c r="F40" s="26" t="n"/>
      <c r="G40" s="25" t="n"/>
      <c r="H40" s="23" t="n"/>
      <c r="I40" s="25" t="n"/>
      <c r="J40" s="14">
        <f>IF(OR(H40="",I40="Cumplido",F40=""),"",H40-$C$5)</f>
        <v/>
      </c>
      <c r="K40" s="30">
        <f>IF(F40="","",IF(I40="Cumplido","Cumplido",IF(H40="","Sin fecha",IF(H40&lt;$C$5,"Vencido",IF(H40-$C$5&lt;=$F$5,"Vence pronto","En plazo")))))</f>
        <v/>
      </c>
    </row>
    <row r="41">
      <c r="B41" s="9" t="n"/>
      <c r="C41" s="29">
        <f>IF(B41="","",IFERROR(INDEX(Reuniones!$C$8:$C$47,MATCH(B41,Reuniones!$B$8:$B$47,0)),""))</f>
        <v/>
      </c>
      <c r="D41" s="27">
        <f>IF(B41="","",IFERROR(INDEX(Reuniones!$E$8:$E$47,MATCH(B41,Reuniones!$B$8:$B$47,0)),""))</f>
        <v/>
      </c>
      <c r="E41" s="16">
        <f>IF(B41="","",IFERROR(INDEX(Reuniones!$F$8:$F$47,MATCH(B41,Reuniones!$B$8:$B$47,0)),""))</f>
        <v/>
      </c>
      <c r="F41" s="26" t="n"/>
      <c r="G41" s="25" t="n"/>
      <c r="H41" s="23" t="n"/>
      <c r="I41" s="25" t="n"/>
      <c r="J41" s="14">
        <f>IF(OR(H41="",I41="Cumplido",F41=""),"",H41-$C$5)</f>
        <v/>
      </c>
      <c r="K41" s="30">
        <f>IF(F41="","",IF(I41="Cumplido","Cumplido",IF(H41="","Sin fecha",IF(H41&lt;$C$5,"Vencido",IF(H41-$C$5&lt;=$F$5,"Vence pronto","En plazo")))))</f>
        <v/>
      </c>
    </row>
    <row r="42">
      <c r="B42" s="9" t="n"/>
      <c r="C42" s="29">
        <f>IF(B42="","",IFERROR(INDEX(Reuniones!$C$8:$C$47,MATCH(B42,Reuniones!$B$8:$B$47,0)),""))</f>
        <v/>
      </c>
      <c r="D42" s="27">
        <f>IF(B42="","",IFERROR(INDEX(Reuniones!$E$8:$E$47,MATCH(B42,Reuniones!$B$8:$B$47,0)),""))</f>
        <v/>
      </c>
      <c r="E42" s="16">
        <f>IF(B42="","",IFERROR(INDEX(Reuniones!$F$8:$F$47,MATCH(B42,Reuniones!$B$8:$B$47,0)),""))</f>
        <v/>
      </c>
      <c r="F42" s="26" t="n"/>
      <c r="G42" s="25" t="n"/>
      <c r="H42" s="23" t="n"/>
      <c r="I42" s="25" t="n"/>
      <c r="J42" s="14">
        <f>IF(OR(H42="",I42="Cumplido",F42=""),"",H42-$C$5)</f>
        <v/>
      </c>
      <c r="K42" s="30">
        <f>IF(F42="","",IF(I42="Cumplido","Cumplido",IF(H42="","Sin fecha",IF(H42&lt;$C$5,"Vencido",IF(H42-$C$5&lt;=$F$5,"Vence pronto","En plazo")))))</f>
        <v/>
      </c>
    </row>
    <row r="43">
      <c r="B43" s="9" t="n"/>
      <c r="C43" s="29">
        <f>IF(B43="","",IFERROR(INDEX(Reuniones!$C$8:$C$47,MATCH(B43,Reuniones!$B$8:$B$47,0)),""))</f>
        <v/>
      </c>
      <c r="D43" s="27">
        <f>IF(B43="","",IFERROR(INDEX(Reuniones!$E$8:$E$47,MATCH(B43,Reuniones!$B$8:$B$47,0)),""))</f>
        <v/>
      </c>
      <c r="E43" s="16">
        <f>IF(B43="","",IFERROR(INDEX(Reuniones!$F$8:$F$47,MATCH(B43,Reuniones!$B$8:$B$47,0)),""))</f>
        <v/>
      </c>
      <c r="F43" s="26" t="n"/>
      <c r="G43" s="25" t="n"/>
      <c r="H43" s="23" t="n"/>
      <c r="I43" s="25" t="n"/>
      <c r="J43" s="14">
        <f>IF(OR(H43="",I43="Cumplido",F43=""),"",H43-$C$5)</f>
        <v/>
      </c>
      <c r="K43" s="30">
        <f>IF(F43="","",IF(I43="Cumplido","Cumplido",IF(H43="","Sin fecha",IF(H43&lt;$C$5,"Vencido",IF(H43-$C$5&lt;=$F$5,"Vence pronto","En plazo")))))</f>
        <v/>
      </c>
    </row>
    <row r="44">
      <c r="B44" s="9" t="n"/>
      <c r="C44" s="29">
        <f>IF(B44="","",IFERROR(INDEX(Reuniones!$C$8:$C$47,MATCH(B44,Reuniones!$B$8:$B$47,0)),""))</f>
        <v/>
      </c>
      <c r="D44" s="27">
        <f>IF(B44="","",IFERROR(INDEX(Reuniones!$E$8:$E$47,MATCH(B44,Reuniones!$B$8:$B$47,0)),""))</f>
        <v/>
      </c>
      <c r="E44" s="16">
        <f>IF(B44="","",IFERROR(INDEX(Reuniones!$F$8:$F$47,MATCH(B44,Reuniones!$B$8:$B$47,0)),""))</f>
        <v/>
      </c>
      <c r="F44" s="26" t="n"/>
      <c r="G44" s="25" t="n"/>
      <c r="H44" s="23" t="n"/>
      <c r="I44" s="25" t="n"/>
      <c r="J44" s="14">
        <f>IF(OR(H44="",I44="Cumplido",F44=""),"",H44-$C$5)</f>
        <v/>
      </c>
      <c r="K44" s="30">
        <f>IF(F44="","",IF(I44="Cumplido","Cumplido",IF(H44="","Sin fecha",IF(H44&lt;$C$5,"Vencido",IF(H44-$C$5&lt;=$F$5,"Vence pronto","En plazo")))))</f>
        <v/>
      </c>
    </row>
    <row r="45">
      <c r="B45" s="9" t="n"/>
      <c r="C45" s="29">
        <f>IF(B45="","",IFERROR(INDEX(Reuniones!$C$8:$C$47,MATCH(B45,Reuniones!$B$8:$B$47,0)),""))</f>
        <v/>
      </c>
      <c r="D45" s="27">
        <f>IF(B45="","",IFERROR(INDEX(Reuniones!$E$8:$E$47,MATCH(B45,Reuniones!$B$8:$B$47,0)),""))</f>
        <v/>
      </c>
      <c r="E45" s="16">
        <f>IF(B45="","",IFERROR(INDEX(Reuniones!$F$8:$F$47,MATCH(B45,Reuniones!$B$8:$B$47,0)),""))</f>
        <v/>
      </c>
      <c r="F45" s="26" t="n"/>
      <c r="G45" s="25" t="n"/>
      <c r="H45" s="23" t="n"/>
      <c r="I45" s="25" t="n"/>
      <c r="J45" s="14">
        <f>IF(OR(H45="",I45="Cumplido",F45=""),"",H45-$C$5)</f>
        <v/>
      </c>
      <c r="K45" s="30">
        <f>IF(F45="","",IF(I45="Cumplido","Cumplido",IF(H45="","Sin fecha",IF(H45&lt;$C$5,"Vencido",IF(H45-$C$5&lt;=$F$5,"Vence pronto","En plazo")))))</f>
        <v/>
      </c>
    </row>
    <row r="46">
      <c r="B46" s="9" t="n"/>
      <c r="C46" s="29">
        <f>IF(B46="","",IFERROR(INDEX(Reuniones!$C$8:$C$47,MATCH(B46,Reuniones!$B$8:$B$47,0)),""))</f>
        <v/>
      </c>
      <c r="D46" s="27">
        <f>IF(B46="","",IFERROR(INDEX(Reuniones!$E$8:$E$47,MATCH(B46,Reuniones!$B$8:$B$47,0)),""))</f>
        <v/>
      </c>
      <c r="E46" s="16">
        <f>IF(B46="","",IFERROR(INDEX(Reuniones!$F$8:$F$47,MATCH(B46,Reuniones!$B$8:$B$47,0)),""))</f>
        <v/>
      </c>
      <c r="F46" s="26" t="n"/>
      <c r="G46" s="25" t="n"/>
      <c r="H46" s="23" t="n"/>
      <c r="I46" s="25" t="n"/>
      <c r="J46" s="14">
        <f>IF(OR(H46="",I46="Cumplido",F46=""),"",H46-$C$5)</f>
        <v/>
      </c>
      <c r="K46" s="30">
        <f>IF(F46="","",IF(I46="Cumplido","Cumplido",IF(H46="","Sin fecha",IF(H46&lt;$C$5,"Vencido",IF(H46-$C$5&lt;=$F$5,"Vence pronto","En plazo")))))</f>
        <v/>
      </c>
    </row>
    <row r="47">
      <c r="B47" s="9" t="n"/>
      <c r="C47" s="29">
        <f>IF(B47="","",IFERROR(INDEX(Reuniones!$C$8:$C$47,MATCH(B47,Reuniones!$B$8:$B$47,0)),""))</f>
        <v/>
      </c>
      <c r="D47" s="27">
        <f>IF(B47="","",IFERROR(INDEX(Reuniones!$E$8:$E$47,MATCH(B47,Reuniones!$B$8:$B$47,0)),""))</f>
        <v/>
      </c>
      <c r="E47" s="16">
        <f>IF(B47="","",IFERROR(INDEX(Reuniones!$F$8:$F$47,MATCH(B47,Reuniones!$B$8:$B$47,0)),""))</f>
        <v/>
      </c>
      <c r="F47" s="26" t="n"/>
      <c r="G47" s="25" t="n"/>
      <c r="H47" s="23" t="n"/>
      <c r="I47" s="25" t="n"/>
      <c r="J47" s="14">
        <f>IF(OR(H47="",I47="Cumplido",F47=""),"",H47-$C$5)</f>
        <v/>
      </c>
      <c r="K47" s="30">
        <f>IF(F47="","",IF(I47="Cumplido","Cumplido",IF(H47="","Sin fecha",IF(H47&lt;$C$5,"Vencido",IF(H47-$C$5&lt;=$F$5,"Vence pronto","En plazo")))))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K8:K47">
    <cfRule type="cellIs" priority="1" operator="equal" dxfId="0">
      <formula>"Vencido"</formula>
    </cfRule>
    <cfRule type="cellIs" priority="2" operator="equal" dxfId="1">
      <formula>"Vence pronto"</formula>
    </cfRule>
    <cfRule type="cellIs" priority="3" operator="equal" dxfId="3">
      <formula>"Cumplido"</formula>
    </cfRule>
  </conditionalFormatting>
  <conditionalFormatting sqref="B8:J47">
    <cfRule type="expression" priority="4" dxfId="4">
      <formula>$K8="Cumplido"</formula>
    </cfRule>
  </conditionalFormatting>
  <dataValidations count="2">
    <dataValidation sqref="G8:G47" showDropDown="0" showInputMessage="0" showErrorMessage="0" allowBlank="1" type="list">
      <formula1>=Listas!$D$2:$D$5</formula1>
    </dataValidation>
    <dataValidation sqref="I8:I47" showDropDown="0" showInputMessage="0" showErrorMessage="0" allowBlank="1" type="list">
      <formula1>=Listas!$E$2:$E$4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K16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8" customWidth="1" min="3" max="3"/>
    <col width="12" customWidth="1" min="4" max="4"/>
    <col width="13" customWidth="1" min="5" max="5"/>
    <col width="13" customWidth="1" min="6" max="6"/>
    <col width="13" customWidth="1" min="7" max="7"/>
    <col width="13" customWidth="1" min="8" max="8"/>
    <col width="12" customWidth="1" min="9" max="9"/>
    <col width="13" customWidth="1" min="10" max="10"/>
    <col width="13" customWidth="1" min="11" max="11"/>
  </cols>
  <sheetData>
    <row r="2" ht="34" customHeight="1">
      <c r="B2" s="1" t="inlineStr">
        <is>
          <t>Grupos y asistencia de familias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Define tus grupos y su nº de familias. El resto (asistencia, cobertura, acuerdos) se calcula solo.</t>
        </is>
      </c>
    </row>
    <row r="7" ht="40" customHeight="1">
      <c r="B7" s="12" t="inlineStr">
        <is>
          <t>Grupo</t>
        </is>
      </c>
      <c r="C7" s="12" t="inlineStr">
        <is>
          <t>Tutor/a</t>
        </is>
      </c>
      <c r="D7" s="12" t="inlineStr">
        <is>
          <t>Familias del grupo</t>
        </is>
      </c>
      <c r="E7" s="12" t="inlineStr">
        <is>
          <t>Reuniones realizadas</t>
        </is>
      </c>
      <c r="F7" s="12" t="inlineStr">
        <is>
          <t>Reuniones sin asistencia</t>
        </is>
      </c>
      <c r="G7" s="12" t="inlineStr">
        <is>
          <t>Familias convocadas</t>
        </is>
      </c>
      <c r="H7" s="12" t="inlineStr">
        <is>
          <t>Familias asistentes</t>
        </is>
      </c>
      <c r="I7" s="12" t="inlineStr">
        <is>
          <t>% asistencia familias</t>
        </is>
      </c>
      <c r="J7" s="12" t="inlineStr">
        <is>
          <t>Acuerdos pendientes</t>
        </is>
      </c>
      <c r="K7" s="12" t="inlineStr">
        <is>
          <t>Programadas</t>
        </is>
      </c>
    </row>
    <row r="8">
      <c r="B8" s="25" t="inlineStr">
        <is>
          <t>3º A</t>
        </is>
      </c>
      <c r="C8" s="26" t="inlineStr">
        <is>
          <t>Marta Soler</t>
        </is>
      </c>
      <c r="D8" s="9" t="n">
        <v>24</v>
      </c>
      <c r="E8" s="14">
        <f>IF(B8="","",COUNTIFS(Reuniones!$E$8:$E$47,B8,Reuniones!$J$8:$J$47,"Sí"))</f>
        <v/>
      </c>
      <c r="F8" s="14">
        <f>IF(B8="","",COUNTIFS(Reuniones!$E$8:$E$47,B8,Reuniones!$J$8:$J$47,"No"))</f>
        <v/>
      </c>
      <c r="G8" s="14">
        <f>IF(B8="","",SUMIFS(Reuniones!$K$8:$K$47,Reuniones!$E$8:$E$47,B8,Reuniones!$J$8:$J$47,"&lt;&gt;Pendiente"))</f>
        <v/>
      </c>
      <c r="H8" s="14">
        <f>IF(B8="","",SUMIFS(Reuniones!$L$8:$L$47,Reuniones!$E$8:$E$47,B8,Reuniones!$J$8:$J$47,"&lt;&gt;Pendiente"))</f>
        <v/>
      </c>
      <c r="I8" s="31">
        <f>IF(B8="","",IF(G8=0,0,H8/G8))</f>
        <v/>
      </c>
      <c r="J8" s="14">
        <f>IF(B8="","",COUNTIFS(Acuerdos!$D$8:$D$47,B8,Acuerdos!$I$8:$I$47,"&lt;&gt;Cumplido",Acuerdos!$F$8:$F$47,"&lt;&gt;"))</f>
        <v/>
      </c>
      <c r="K8" s="14">
        <f>IF(B8="","",COUNTIFS(Reuniones!$E$8:$E$47,B8,Reuniones!$J$8:$J$47,"Pendiente"))</f>
        <v/>
      </c>
    </row>
    <row r="9">
      <c r="B9" s="25" t="inlineStr">
        <is>
          <t>3º B</t>
        </is>
      </c>
      <c r="C9" s="26" t="inlineStr">
        <is>
          <t>Luis Pardo</t>
        </is>
      </c>
      <c r="D9" s="9" t="n">
        <v>23</v>
      </c>
      <c r="E9" s="14">
        <f>IF(B9="","",COUNTIFS(Reuniones!$E$8:$E$47,B9,Reuniones!$J$8:$J$47,"Sí"))</f>
        <v/>
      </c>
      <c r="F9" s="14">
        <f>IF(B9="","",COUNTIFS(Reuniones!$E$8:$E$47,B9,Reuniones!$J$8:$J$47,"No"))</f>
        <v/>
      </c>
      <c r="G9" s="14">
        <f>IF(B9="","",SUMIFS(Reuniones!$K$8:$K$47,Reuniones!$E$8:$E$47,B9,Reuniones!$J$8:$J$47,"&lt;&gt;Pendiente"))</f>
        <v/>
      </c>
      <c r="H9" s="14">
        <f>IF(B9="","",SUMIFS(Reuniones!$L$8:$L$47,Reuniones!$E$8:$E$47,B9,Reuniones!$J$8:$J$47,"&lt;&gt;Pendiente"))</f>
        <v/>
      </c>
      <c r="I9" s="31">
        <f>IF(B9="","",IF(G9=0,0,H9/G9))</f>
        <v/>
      </c>
      <c r="J9" s="14">
        <f>IF(B9="","",COUNTIFS(Acuerdos!$D$8:$D$47,B9,Acuerdos!$I$8:$I$47,"&lt;&gt;Cumplido",Acuerdos!$F$8:$F$47,"&lt;&gt;"))</f>
        <v/>
      </c>
      <c r="K9" s="14">
        <f>IF(B9="","",COUNTIFS(Reuniones!$E$8:$E$47,B9,Reuniones!$J$8:$J$47,"Pendiente"))</f>
        <v/>
      </c>
    </row>
    <row r="10">
      <c r="B10" s="25" t="inlineStr">
        <is>
          <t>4º A</t>
        </is>
      </c>
      <c r="C10" s="26" t="inlineStr">
        <is>
          <t>Elena Cano</t>
        </is>
      </c>
      <c r="D10" s="9" t="n">
        <v>25</v>
      </c>
      <c r="E10" s="14">
        <f>IF(B10="","",COUNTIFS(Reuniones!$E$8:$E$47,B10,Reuniones!$J$8:$J$47,"Sí"))</f>
        <v/>
      </c>
      <c r="F10" s="14">
        <f>IF(B10="","",COUNTIFS(Reuniones!$E$8:$E$47,B10,Reuniones!$J$8:$J$47,"No"))</f>
        <v/>
      </c>
      <c r="G10" s="14">
        <f>IF(B10="","",SUMIFS(Reuniones!$K$8:$K$47,Reuniones!$E$8:$E$47,B10,Reuniones!$J$8:$J$47,"&lt;&gt;Pendiente"))</f>
        <v/>
      </c>
      <c r="H10" s="14">
        <f>IF(B10="","",SUMIFS(Reuniones!$L$8:$L$47,Reuniones!$E$8:$E$47,B10,Reuniones!$J$8:$J$47,"&lt;&gt;Pendiente"))</f>
        <v/>
      </c>
      <c r="I10" s="31">
        <f>IF(B10="","",IF(G10=0,0,H10/G10))</f>
        <v/>
      </c>
      <c r="J10" s="14">
        <f>IF(B10="","",COUNTIFS(Acuerdos!$D$8:$D$47,B10,Acuerdos!$I$8:$I$47,"&lt;&gt;Cumplido",Acuerdos!$F$8:$F$47,"&lt;&gt;"))</f>
        <v/>
      </c>
      <c r="K10" s="14">
        <f>IF(B10="","",COUNTIFS(Reuniones!$E$8:$E$47,B10,Reuniones!$J$8:$J$47,"Pendiente"))</f>
        <v/>
      </c>
    </row>
    <row r="11">
      <c r="B11" s="25" t="inlineStr">
        <is>
          <t>4º B</t>
        </is>
      </c>
      <c r="C11" s="26" t="inlineStr">
        <is>
          <t>Raúl Vidal</t>
        </is>
      </c>
      <c r="D11" s="9" t="n">
        <v>22</v>
      </c>
      <c r="E11" s="14">
        <f>IF(B11="","",COUNTIFS(Reuniones!$E$8:$E$47,B11,Reuniones!$J$8:$J$47,"Sí"))</f>
        <v/>
      </c>
      <c r="F11" s="14">
        <f>IF(B11="","",COUNTIFS(Reuniones!$E$8:$E$47,B11,Reuniones!$J$8:$J$47,"No"))</f>
        <v/>
      </c>
      <c r="G11" s="14">
        <f>IF(B11="","",SUMIFS(Reuniones!$K$8:$K$47,Reuniones!$E$8:$E$47,B11,Reuniones!$J$8:$J$47,"&lt;&gt;Pendiente"))</f>
        <v/>
      </c>
      <c r="H11" s="14">
        <f>IF(B11="","",SUMIFS(Reuniones!$L$8:$L$47,Reuniones!$E$8:$E$47,B11,Reuniones!$J$8:$J$47,"&lt;&gt;Pendiente"))</f>
        <v/>
      </c>
      <c r="I11" s="31">
        <f>IF(B11="","",IF(G11=0,0,H11/G11))</f>
        <v/>
      </c>
      <c r="J11" s="14">
        <f>IF(B11="","",COUNTIFS(Acuerdos!$D$8:$D$47,B11,Acuerdos!$I$8:$I$47,"&lt;&gt;Cumplido",Acuerdos!$F$8:$F$47,"&lt;&gt;"))</f>
        <v/>
      </c>
      <c r="K11" s="14">
        <f>IF(B11="","",COUNTIFS(Reuniones!$E$8:$E$47,B11,Reuniones!$J$8:$J$47,"Pendiente"))</f>
        <v/>
      </c>
    </row>
    <row r="12">
      <c r="B12" s="25" t="n"/>
      <c r="C12" s="26" t="n"/>
      <c r="D12" s="9" t="n"/>
      <c r="E12" s="14">
        <f>IF(B12="","",COUNTIFS(Reuniones!$E$8:$E$47,B12,Reuniones!$J$8:$J$47,"Sí"))</f>
        <v/>
      </c>
      <c r="F12" s="14">
        <f>IF(B12="","",COUNTIFS(Reuniones!$E$8:$E$47,B12,Reuniones!$J$8:$J$47,"No"))</f>
        <v/>
      </c>
      <c r="G12" s="14">
        <f>IF(B12="","",SUMIFS(Reuniones!$K$8:$K$47,Reuniones!$E$8:$E$47,B12,Reuniones!$J$8:$J$47,"&lt;&gt;Pendiente"))</f>
        <v/>
      </c>
      <c r="H12" s="14">
        <f>IF(B12="","",SUMIFS(Reuniones!$L$8:$L$47,Reuniones!$E$8:$E$47,B12,Reuniones!$J$8:$J$47,"&lt;&gt;Pendiente"))</f>
        <v/>
      </c>
      <c r="I12" s="31">
        <f>IF(B12="","",IF(G12=0,0,H12/G12))</f>
        <v/>
      </c>
      <c r="J12" s="14">
        <f>IF(B12="","",COUNTIFS(Acuerdos!$D$8:$D$47,B12,Acuerdos!$I$8:$I$47,"&lt;&gt;Cumplido",Acuerdos!$F$8:$F$47,"&lt;&gt;"))</f>
        <v/>
      </c>
      <c r="K12" s="14">
        <f>IF(B12="","",COUNTIFS(Reuniones!$E$8:$E$47,B12,Reuniones!$J$8:$J$47,"Pendiente"))</f>
        <v/>
      </c>
    </row>
    <row r="13">
      <c r="B13" s="25" t="n"/>
      <c r="C13" s="26" t="n"/>
      <c r="D13" s="9" t="n"/>
      <c r="E13" s="14">
        <f>IF(B13="","",COUNTIFS(Reuniones!$E$8:$E$47,B13,Reuniones!$J$8:$J$47,"Sí"))</f>
        <v/>
      </c>
      <c r="F13" s="14">
        <f>IF(B13="","",COUNTIFS(Reuniones!$E$8:$E$47,B13,Reuniones!$J$8:$J$47,"No"))</f>
        <v/>
      </c>
      <c r="G13" s="14">
        <f>IF(B13="","",SUMIFS(Reuniones!$K$8:$K$47,Reuniones!$E$8:$E$47,B13,Reuniones!$J$8:$J$47,"&lt;&gt;Pendiente"))</f>
        <v/>
      </c>
      <c r="H13" s="14">
        <f>IF(B13="","",SUMIFS(Reuniones!$L$8:$L$47,Reuniones!$E$8:$E$47,B13,Reuniones!$J$8:$J$47,"&lt;&gt;Pendiente"))</f>
        <v/>
      </c>
      <c r="I13" s="31">
        <f>IF(B13="","",IF(G13=0,0,H13/G13))</f>
        <v/>
      </c>
      <c r="J13" s="14">
        <f>IF(B13="","",COUNTIFS(Acuerdos!$D$8:$D$47,B13,Acuerdos!$I$8:$I$47,"&lt;&gt;Cumplido",Acuerdos!$F$8:$F$47,"&lt;&gt;"))</f>
        <v/>
      </c>
      <c r="K13" s="14">
        <f>IF(B13="","",COUNTIFS(Reuniones!$E$8:$E$47,B13,Reuniones!$J$8:$J$47,"Pendiente"))</f>
        <v/>
      </c>
    </row>
    <row r="14">
      <c r="B14" s="17" t="inlineStr">
        <is>
          <t>Total</t>
        </is>
      </c>
      <c r="C14" s="17" t="inlineStr"/>
      <c r="D14" s="18">
        <f>SUM(D8:D13)</f>
        <v/>
      </c>
      <c r="E14" s="18">
        <f>SUM(E8:E13)</f>
        <v/>
      </c>
      <c r="F14" s="18">
        <f>SUM(F8:F13)</f>
        <v/>
      </c>
      <c r="G14" s="18">
        <f>SUM(G8:G13)</f>
        <v/>
      </c>
      <c r="H14" s="18">
        <f>SUM(H8:H13)</f>
        <v/>
      </c>
      <c r="I14" s="32">
        <f>IF(G14=0,0,H14/G14)</f>
        <v/>
      </c>
      <c r="J14" s="18">
        <f>SUM(J8:J13)</f>
        <v/>
      </c>
      <c r="K14" s="18">
        <f>SUM(K8:K13)</f>
        <v/>
      </c>
    </row>
    <row r="16">
      <c r="B16" s="10" t="inlineStr">
        <is>
          <t>% asistencia = familias asistentes / familias convocadas (sin contar reuniones en Pendiente). En rojo, grupos por debajo del 50%.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I8:I13">
    <cfRule type="dataBar" priority="1">
      <dataBar>
        <cfvo type="num" val="0"/>
        <cfvo type="max"/>
        <color rgb="0010B981"/>
      </dataBar>
    </cfRule>
    <cfRule type="expression" priority="2" dxfId="0">
      <formula>AND(ISNUMBER($I8),$I8&lt;0.5,$G8&gt;0)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Registro de reuniones con familias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1" t="inlineStr">
        <is>
          <t>CÓMO USARLA</t>
        </is>
      </c>
    </row>
    <row r="6" ht="30" customHeight="1">
      <c r="B6" s="33" t="inlineStr">
        <is>
          <t>1.  En la hoja «Grupos» escribe tus grupos (hasta 6), el nombre del tutor/a y cuántas familias tiene cada grupo.</t>
        </is>
      </c>
    </row>
    <row r="7" ht="30" customHeight="1">
      <c r="B7" s="33" t="inlineStr">
        <is>
          <t>2.  En «Reuniones» añade una fila por cada reunión: fecha, hora, grupo (desplegable), alumno/a o familia, tipo y tema.</t>
        </is>
      </c>
    </row>
    <row r="8" ht="30" customHeight="1">
      <c r="B8" s="33" t="inlineStr">
        <is>
          <t>3.  Marca en «Asistió la familia» Sí, No o Pendiente e indica cuántas familias convocaste (1 en individuales) y cuántas asistieron. Las futuras déjalas en Pendiente: el estado pasa a «Programada» solo.</t>
        </is>
      </c>
    </row>
    <row r="9" ht="30" customHeight="1">
      <c r="B9" s="33" t="inlineStr">
        <is>
          <t>4.  Escribe un resumen breve de lo tratado (sin datos sensibles) y la duración en minutos si quieres medirla.</t>
        </is>
      </c>
    </row>
    <row r="10" ht="30" customHeight="1">
      <c r="B10" s="33" t="inlineStr">
        <is>
          <t>5.  En «Acuerdos» apunta cada compromiso con el Nº de reunión (columna B de «Reuniones»), responsable, fecha límite y estado.</t>
        </is>
      </c>
    </row>
    <row r="11" ht="30" customHeight="1">
      <c r="B11" s="33" t="inlineStr">
        <is>
          <t>6.  Actualiza el estado a Cumplido cuando se resuelva. La columna «Situación» marca Vencido, Vence pronto (según los días de aviso de F5) o En plazo.</t>
        </is>
      </c>
    </row>
    <row r="12" ht="30" customHeight="1">
      <c r="B12" s="33" t="inlineStr">
        <is>
          <t>7.  Consulta «Panel» para ver reuniones por mes, % de asistencia, temas más tratados y acuerdos pendientes por responsable.</t>
        </is>
      </c>
    </row>
    <row r="13" ht="30" customHeight="1">
      <c r="B13" s="33" t="inlineStr">
        <is>
          <t>8.  Cambia en el Panel (celda E8) el año de inicio del curso cuando empieces uno nuevo y borra las filas de ejemplo.</t>
        </is>
      </c>
    </row>
    <row r="15">
      <c r="B15" s="11" t="inlineStr">
        <is>
          <t>CONSEJOS</t>
        </is>
      </c>
    </row>
    <row r="16" ht="30" customHeight="1">
      <c r="B16" s="33" t="inlineStr">
        <is>
          <t>•  Todo se calcula con la fecha de hoy (TODAY): al abrir el archivo cada día los vencimientos se actualizan solos.</t>
        </is>
      </c>
    </row>
    <row r="17" ht="30" customHeight="1">
      <c r="B17" s="33" t="inlineStr">
        <is>
          <t>•  Los nombres, grupos y reuniones son ficticios. Usa iniciales o un código para identificar a las familias.</t>
        </is>
      </c>
    </row>
    <row r="18" ht="30" customHeight="1">
      <c r="B18" s="33" t="inlineStr">
        <is>
          <t>•  Hay 40 filas preparadas en «Reuniones» y «Acuerdos»; las fórmulas de las filas vacías no muestran errores.</t>
        </is>
      </c>
    </row>
    <row r="19" ht="18" customHeight="1">
      <c r="B19" s="33" t="inlineStr">
        <is>
          <t>•  Las hojas están protegidas sin contraseña: Revisar &gt; Desproteger hoja si quieres cambiar algo.</t>
        </is>
      </c>
    </row>
    <row r="21">
      <c r="B21" s="10" t="inlineStr">
        <is>
          <t>Las celdas con fondo crema y texto azul son para rellenar; las verdes se calculan solas.</t>
        </is>
      </c>
    </row>
    <row r="23" ht="44" customHeight="1">
      <c r="B23" s="34" t="inlineStr">
        <is>
          <t>Aviso: este archivo es una herramienta de organización. No incluyas datos sensibles de menores o familias y guárdalo conforme a la normativa de protección de datos y a las instrucciones de tu centro educativo.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Asistencia</t>
        </is>
      </c>
      <c r="C1" t="inlineStr">
        <is>
          <t>Tema</t>
        </is>
      </c>
      <c r="D1" t="inlineStr">
        <is>
          <t>Responsable</t>
        </is>
      </c>
      <c r="E1" t="inlineStr">
        <is>
          <t>Estado</t>
        </is>
      </c>
    </row>
    <row r="2">
      <c r="A2" t="inlineStr">
        <is>
          <t>Individual</t>
        </is>
      </c>
      <c r="B2" t="inlineStr">
        <is>
          <t>Sí</t>
        </is>
      </c>
      <c r="C2" t="inlineStr">
        <is>
          <t>Rendimiento académico</t>
        </is>
      </c>
      <c r="D2" t="inlineStr">
        <is>
          <t>Familia</t>
        </is>
      </c>
      <c r="E2" t="inlineStr">
        <is>
          <t>Pendiente</t>
        </is>
      </c>
    </row>
    <row r="3">
      <c r="A3" t="inlineStr">
        <is>
          <t>Grupal</t>
        </is>
      </c>
      <c r="B3" t="inlineStr">
        <is>
          <t>No</t>
        </is>
      </c>
      <c r="C3" t="inlineStr">
        <is>
          <t>Convivencia y conducta</t>
        </is>
      </c>
      <c r="D3" t="inlineStr">
        <is>
          <t>Docente</t>
        </is>
      </c>
      <c r="E3" t="inlineStr">
        <is>
          <t>En curso</t>
        </is>
      </c>
    </row>
    <row r="4">
      <c r="A4" t="inlineStr">
        <is>
          <t>Telefónica</t>
        </is>
      </c>
      <c r="B4" t="inlineStr">
        <is>
          <t>Pendiente</t>
        </is>
      </c>
      <c r="C4" t="inlineStr">
        <is>
          <t>Faltas de asistencia</t>
        </is>
      </c>
      <c r="D4" t="inlineStr">
        <is>
          <t>Ambos</t>
        </is>
      </c>
      <c r="E4" t="inlineStr">
        <is>
          <t>Cumplido</t>
        </is>
      </c>
    </row>
    <row r="5">
      <c r="A5" t="inlineStr">
        <is>
          <t>Videollamada</t>
        </is>
      </c>
      <c r="C5" t="inlineStr">
        <is>
          <t>Evaluación y notas</t>
        </is>
      </c>
      <c r="D5" t="inlineStr">
        <is>
          <t>Orientación</t>
        </is>
      </c>
    </row>
    <row r="6">
      <c r="C6" t="inlineStr">
        <is>
          <t>Necesidades de apoyo</t>
        </is>
      </c>
    </row>
    <row r="7">
      <c r="C7" t="inlineStr">
        <is>
          <t>Actividades y salidas</t>
        </is>
      </c>
    </row>
    <row r="8">
      <c r="C8" t="inlineStr">
        <is>
          <t>Información general</t>
        </is>
      </c>
    </row>
    <row r="9">
      <c r="C9" t="inlineStr">
        <is>
          <t>Seguimiento de acuerdos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2026-10-03T09:47:19Z</dcterms:created>
  <dcterms:modified xmlns:dcterms="http://purl.org/dc/terms/" xmlns:xsi="http://www.w3.org/2001/XMLSchema-instance" xsi:type="dcterms:W3CDTF">2026-10-03T09:47:19Z</dcterms:modified>
</cp:coreProperties>
</file>