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yyyy-mm-dd"/>
    <numFmt numFmtId="166" formatCode="dd/mm/yyyy"/>
    <numFmt numFmtId="167" formatCode="hh:mm"/>
    <numFmt numFmtId="168" formatCode="0.0&quot; h&quot;"/>
    <numFmt numFmtId="169" formatCode="0.0%"/>
    <numFmt numFmtId="170" formatCode="+0.0&quot; h&quot;;-0.0&quot; h&quot;;0.0&quot; h&quot;"/>
    <numFmt numFmtId="171" formatCode="0&quot; min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5" borderId="0" applyAlignment="1" pivotButton="0" quotePrefix="0" xfId="0">
      <alignment horizontal="center" vertical="center" wrapText="1"/>
    </xf>
    <xf numFmtId="168" fontId="9" fillId="5" borderId="0" applyAlignment="1" pivotButton="0" quotePrefix="0" xfId="0">
      <alignment horizontal="center" vertical="center"/>
    </xf>
    <xf numFmtId="164" fontId="9" fillId="5" borderId="0" applyAlignment="1" pivotButton="0" quotePrefix="0" xfId="0">
      <alignment horizontal="center" vertical="center"/>
    </xf>
    <xf numFmtId="169" fontId="9" fillId="5" borderId="0" applyAlignment="1" pivotButton="0" quotePrefix="0" xfId="0">
      <alignment horizontal="center" vertical="center"/>
    </xf>
    <xf numFmtId="170" fontId="9" fillId="5" borderId="0" applyAlignment="1" pivotButton="0" quotePrefix="0" xfId="0">
      <alignment horizontal="center" vertical="center"/>
    </xf>
    <xf numFmtId="167" fontId="9" fillId="5" borderId="0" applyAlignment="1" pivotButton="0" quotePrefix="0" xfId="0">
      <alignment horizontal="center" vertical="center"/>
    </xf>
    <xf numFmtId="171" fontId="9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9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11" fillId="6" borderId="1" applyAlignment="1" pivotButton="0" quotePrefix="0" xfId="0">
      <alignment vertical="center"/>
    </xf>
    <xf numFmtId="164" fontId="11" fillId="6" borderId="1" applyAlignment="1" pivotButton="0" quotePrefix="0" xfId="0">
      <alignment vertical="center"/>
    </xf>
    <xf numFmtId="169" fontId="11" fillId="6" borderId="1" applyAlignment="1" pivotButton="0" quotePrefix="0" xfId="0">
      <alignment vertical="center"/>
    </xf>
    <xf numFmtId="1" fontId="9" fillId="5" borderId="0" applyAlignment="1" pivotButton="0" quotePrefix="0" xfId="0">
      <alignment horizontal="center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3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2" fontId="7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medias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'Panel'!$B$13:$B$19</f>
            </numRef>
          </cat>
          <val>
            <numRef>
              <f>'Panel'!$F$13:$F$19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medias por día de la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'Panel'!$B$23:$B$29</f>
            </numRef>
          </cat>
          <val>
            <numRef>
              <f>'Panel'!$D$23:$D$29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2" ht="34" customHeight="1">
      <c r="B2" s="1" t="inlineStr">
        <is>
          <t>Panel de sueño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de tu registro: horas medias, calidad, horarios y regularidad. Solo organiza tus datos.</t>
        </is>
      </c>
    </row>
    <row r="5" ht="30" customHeight="1">
      <c r="B5" s="4" t="inlineStr">
        <is>
          <t>HORAS MEDIAS POR NOCHE</t>
        </is>
      </c>
      <c r="D5" s="4" t="inlineStr">
        <is>
          <t>CALIDAD MEDIA (1-5)</t>
        </is>
      </c>
      <c r="F5" s="4" t="inlineStr">
        <is>
          <t>NOCHES QUE CUMPLEN OBJETIVO</t>
        </is>
      </c>
      <c r="H5" s="4" t="inlineStr">
        <is>
          <t>BALANCE VS OBJETIVO</t>
        </is>
      </c>
    </row>
    <row r="6" ht="36" customHeight="1">
      <c r="B6" s="5">
        <f>IFERROR(AVERAGE(Registro!G8:G47),0)</f>
        <v/>
      </c>
      <c r="D6" s="6">
        <f>IFERROR(AVERAGE(Registro!H8:H47),0)</f>
        <v/>
      </c>
      <c r="F6" s="7">
        <f>IF(COUNT(Registro!G8:G47)=0,0,COUNTIF(Registro!I8:I47,"Cumple")/COUNT(Registro!G8:G47))</f>
        <v/>
      </c>
      <c r="H6" s="8">
        <f>SUM(Registro!G8:G47)-Registro!D5*COUNT(Registro!G8:G47)</f>
        <v/>
      </c>
    </row>
    <row r="8" ht="30" customHeight="1">
      <c r="B8" s="4" t="inlineStr">
        <is>
          <t>HORA MEDIA DE ACOSTARSE</t>
        </is>
      </c>
      <c r="D8" s="4" t="inlineStr">
        <is>
          <t>HORA MEDIA DE LEVANTARSE</t>
        </is>
      </c>
      <c r="F8" s="4" t="inlineStr">
        <is>
          <t>DESV. MEDIA AL ACOSTARSE</t>
        </is>
      </c>
      <c r="H8" s="4" t="inlineStr">
        <is>
          <t>NOCHES CON HORARIO REGULAR</t>
        </is>
      </c>
    </row>
    <row r="9" ht="36" customHeight="1">
      <c r="B9" s="9">
        <f>IF(COUNT(Registro!N8:N47)=0,"",MOD(AVERAGE(Registro!N8:N47)/1440+0.75,1))</f>
        <v/>
      </c>
      <c r="D9" s="9">
        <f>IF(COUNT(Registro!O8:O47)=0,"",AVERAGE(Registro!O8:O47)/1440)</f>
        <v/>
      </c>
      <c r="F9" s="10">
        <f>IFERROR(AVERAGE(Registro!J8:J47),0)</f>
        <v/>
      </c>
      <c r="H9" s="7">
        <f>IF(COUNTIF(Registro!L8:L47,"Sí")+COUNTIF(Registro!L8:L47,"No")=0,0,COUNTIF(Registro!L8:L47,"Sí")/(COUNTIF(Registro!L8:L47,"Sí")+COUNTIF(Registro!L8:L47,"No")))</f>
        <v/>
      </c>
    </row>
    <row r="11">
      <c r="B11" s="11" t="inlineStr">
        <is>
          <t>Resumen por semanas naturales (lunes a domingo)</t>
        </is>
      </c>
    </row>
    <row r="12" ht="42" customHeight="1">
      <c r="B12" s="12" t="inlineStr">
        <is>
          <t>Semana</t>
        </is>
      </c>
      <c r="C12" s="12" t="inlineStr">
        <is>
          <t>Desde</t>
        </is>
      </c>
      <c r="D12" s="12" t="inlineStr">
        <is>
          <t>Hasta</t>
        </is>
      </c>
      <c r="E12" s="12" t="inlineStr">
        <is>
          <t>Noches</t>
        </is>
      </c>
      <c r="F12" s="12" t="inlineStr">
        <is>
          <t>Horas medias</t>
        </is>
      </c>
      <c r="G12" s="12" t="inlineStr">
        <is>
          <t>Calidad media</t>
        </is>
      </c>
      <c r="H12" s="12" t="inlineStr">
        <is>
          <t>Desv. al acostarse (min)</t>
        </is>
      </c>
      <c r="I12" s="12" t="inlineStr">
        <is>
          <t>Noches que cumplen</t>
        </is>
      </c>
    </row>
    <row r="13">
      <c r="B13" s="13" t="inlineStr">
        <is>
          <t>Sem. 1</t>
        </is>
      </c>
      <c r="C13" s="14">
        <f>IF(Registro!B8="","",Registro!B8-WEEKDAY(Registro!B8,2)+1)</f>
        <v/>
      </c>
      <c r="D13" s="14">
        <f>IF(C13="","",C13+6)</f>
        <v/>
      </c>
      <c r="E13" s="15">
        <f>IF(C13="","",COUNTIFS(Registro!$B$8:$B$47,"&gt;="&amp;C13,Registro!$B$8:$B$47,"&lt;="&amp;D13,Registro!$G$8:$G$47,"&gt;=0"))</f>
        <v/>
      </c>
      <c r="F13" s="16">
        <f>IF(C13="","",IF(E13=0,0,SUMIFS(Registro!$G$8:$G$47,Registro!$B$8:$B$47,"&gt;="&amp;C13,Registro!$B$8:$B$47,"&lt;="&amp;D13)/E13))</f>
        <v/>
      </c>
      <c r="G13" s="16">
        <f>IF(C13="","",IFERROR(SUMIFS(Registro!$H$8:$H$47,Registro!$B$8:$B$47,"&gt;="&amp;C13,Registro!$B$8:$B$47,"&lt;="&amp;D13)/COUNTIFS(Registro!$B$8:$B$47,"&gt;="&amp;C13,Registro!$B$8:$B$47,"&lt;="&amp;D13,Registro!$H$8:$H$47,"&gt;0"),0))</f>
        <v/>
      </c>
      <c r="H13" s="15">
        <f>IF(C13="","",IF(E13=0,0,SUMIFS(Registro!$J$8:$J$47,Registro!$B$8:$B$47,"&gt;="&amp;C13,Registro!$B$8:$B$47,"&lt;="&amp;D13)/E13))</f>
        <v/>
      </c>
      <c r="I13" s="15">
        <f>IF(C13="","",COUNTIFS(Registro!$B$8:$B$47,"&gt;="&amp;C13,Registro!$B$8:$B$47,"&lt;="&amp;D13,Registro!$I$8:$I$47,"Cumple"))</f>
        <v/>
      </c>
    </row>
    <row r="14">
      <c r="B14" s="13" t="inlineStr">
        <is>
          <t>Sem. 2</t>
        </is>
      </c>
      <c r="C14" s="14">
        <f>IF(C13="","",IF(C13+7&gt;MAX(Registro!$B$8:$B$47),"",C13+7))</f>
        <v/>
      </c>
      <c r="D14" s="14">
        <f>IF(C14="","",C14+6)</f>
        <v/>
      </c>
      <c r="E14" s="15">
        <f>IF(C14="","",COUNTIFS(Registro!$B$8:$B$47,"&gt;="&amp;C14,Registro!$B$8:$B$47,"&lt;="&amp;D14,Registro!$G$8:$G$47,"&gt;=0"))</f>
        <v/>
      </c>
      <c r="F14" s="16">
        <f>IF(C14="","",IF(E14=0,0,SUMIFS(Registro!$G$8:$G$47,Registro!$B$8:$B$47,"&gt;="&amp;C14,Registro!$B$8:$B$47,"&lt;="&amp;D14)/E14))</f>
        <v/>
      </c>
      <c r="G14" s="16">
        <f>IF(C14="","",IFERROR(SUMIFS(Registro!$H$8:$H$47,Registro!$B$8:$B$47,"&gt;="&amp;C14,Registro!$B$8:$B$47,"&lt;="&amp;D14)/COUNTIFS(Registro!$B$8:$B$47,"&gt;="&amp;C14,Registro!$B$8:$B$47,"&lt;="&amp;D14,Registro!$H$8:$H$47,"&gt;0"),0))</f>
        <v/>
      </c>
      <c r="H14" s="15">
        <f>IF(C14="","",IF(E14=0,0,SUMIFS(Registro!$J$8:$J$47,Registro!$B$8:$B$47,"&gt;="&amp;C14,Registro!$B$8:$B$47,"&lt;="&amp;D14)/E14))</f>
        <v/>
      </c>
      <c r="I14" s="15">
        <f>IF(C14="","",COUNTIFS(Registro!$B$8:$B$47,"&gt;="&amp;C14,Registro!$B$8:$B$47,"&lt;="&amp;D14,Registro!$I$8:$I$47,"Cumple"))</f>
        <v/>
      </c>
    </row>
    <row r="15">
      <c r="B15" s="13" t="inlineStr">
        <is>
          <t>Sem. 3</t>
        </is>
      </c>
      <c r="C15" s="14">
        <f>IF(C14="","",IF(C14+7&gt;MAX(Registro!$B$8:$B$47),"",C14+7))</f>
        <v/>
      </c>
      <c r="D15" s="14">
        <f>IF(C15="","",C15+6)</f>
        <v/>
      </c>
      <c r="E15" s="15">
        <f>IF(C15="","",COUNTIFS(Registro!$B$8:$B$47,"&gt;="&amp;C15,Registro!$B$8:$B$47,"&lt;="&amp;D15,Registro!$G$8:$G$47,"&gt;=0"))</f>
        <v/>
      </c>
      <c r="F15" s="16">
        <f>IF(C15="","",IF(E15=0,0,SUMIFS(Registro!$G$8:$G$47,Registro!$B$8:$B$47,"&gt;="&amp;C15,Registro!$B$8:$B$47,"&lt;="&amp;D15)/E15))</f>
        <v/>
      </c>
      <c r="G15" s="16">
        <f>IF(C15="","",IFERROR(SUMIFS(Registro!$H$8:$H$47,Registro!$B$8:$B$47,"&gt;="&amp;C15,Registro!$B$8:$B$47,"&lt;="&amp;D15)/COUNTIFS(Registro!$B$8:$B$47,"&gt;="&amp;C15,Registro!$B$8:$B$47,"&lt;="&amp;D15,Registro!$H$8:$H$47,"&gt;0"),0))</f>
        <v/>
      </c>
      <c r="H15" s="15">
        <f>IF(C15="","",IF(E15=0,0,SUMIFS(Registro!$J$8:$J$47,Registro!$B$8:$B$47,"&gt;="&amp;C15,Registro!$B$8:$B$47,"&lt;="&amp;D15)/E15))</f>
        <v/>
      </c>
      <c r="I15" s="15">
        <f>IF(C15="","",COUNTIFS(Registro!$B$8:$B$47,"&gt;="&amp;C15,Registro!$B$8:$B$47,"&lt;="&amp;D15,Registro!$I$8:$I$47,"Cumple"))</f>
        <v/>
      </c>
    </row>
    <row r="16">
      <c r="B16" s="13" t="inlineStr">
        <is>
          <t>Sem. 4</t>
        </is>
      </c>
      <c r="C16" s="14">
        <f>IF(C15="","",IF(C15+7&gt;MAX(Registro!$B$8:$B$47),"",C15+7))</f>
        <v/>
      </c>
      <c r="D16" s="14">
        <f>IF(C16="","",C16+6)</f>
        <v/>
      </c>
      <c r="E16" s="15">
        <f>IF(C16="","",COUNTIFS(Registro!$B$8:$B$47,"&gt;="&amp;C16,Registro!$B$8:$B$47,"&lt;="&amp;D16,Registro!$G$8:$G$47,"&gt;=0"))</f>
        <v/>
      </c>
      <c r="F16" s="16">
        <f>IF(C16="","",IF(E16=0,0,SUMIFS(Registro!$G$8:$G$47,Registro!$B$8:$B$47,"&gt;="&amp;C16,Registro!$B$8:$B$47,"&lt;="&amp;D16)/E16))</f>
        <v/>
      </c>
      <c r="G16" s="16">
        <f>IF(C16="","",IFERROR(SUMIFS(Registro!$H$8:$H$47,Registro!$B$8:$B$47,"&gt;="&amp;C16,Registro!$B$8:$B$47,"&lt;="&amp;D16)/COUNTIFS(Registro!$B$8:$B$47,"&gt;="&amp;C16,Registro!$B$8:$B$47,"&lt;="&amp;D16,Registro!$H$8:$H$47,"&gt;0"),0))</f>
        <v/>
      </c>
      <c r="H16" s="15">
        <f>IF(C16="","",IF(E16=0,0,SUMIFS(Registro!$J$8:$J$47,Registro!$B$8:$B$47,"&gt;="&amp;C16,Registro!$B$8:$B$47,"&lt;="&amp;D16)/E16))</f>
        <v/>
      </c>
      <c r="I16" s="15">
        <f>IF(C16="","",COUNTIFS(Registro!$B$8:$B$47,"&gt;="&amp;C16,Registro!$B$8:$B$47,"&lt;="&amp;D16,Registro!$I$8:$I$47,"Cumple"))</f>
        <v/>
      </c>
    </row>
    <row r="17">
      <c r="B17" s="13" t="inlineStr">
        <is>
          <t>Sem. 5</t>
        </is>
      </c>
      <c r="C17" s="14">
        <f>IF(C16="","",IF(C16+7&gt;MAX(Registro!$B$8:$B$47),"",C16+7))</f>
        <v/>
      </c>
      <c r="D17" s="14">
        <f>IF(C17="","",C17+6)</f>
        <v/>
      </c>
      <c r="E17" s="15">
        <f>IF(C17="","",COUNTIFS(Registro!$B$8:$B$47,"&gt;="&amp;C17,Registro!$B$8:$B$47,"&lt;="&amp;D17,Registro!$G$8:$G$47,"&gt;=0"))</f>
        <v/>
      </c>
      <c r="F17" s="16">
        <f>IF(C17="","",IF(E17=0,0,SUMIFS(Registro!$G$8:$G$47,Registro!$B$8:$B$47,"&gt;="&amp;C17,Registro!$B$8:$B$47,"&lt;="&amp;D17)/E17))</f>
        <v/>
      </c>
      <c r="G17" s="16">
        <f>IF(C17="","",IFERROR(SUMIFS(Registro!$H$8:$H$47,Registro!$B$8:$B$47,"&gt;="&amp;C17,Registro!$B$8:$B$47,"&lt;="&amp;D17)/COUNTIFS(Registro!$B$8:$B$47,"&gt;="&amp;C17,Registro!$B$8:$B$47,"&lt;="&amp;D17,Registro!$H$8:$H$47,"&gt;0"),0))</f>
        <v/>
      </c>
      <c r="H17" s="15">
        <f>IF(C17="","",IF(E17=0,0,SUMIFS(Registro!$J$8:$J$47,Registro!$B$8:$B$47,"&gt;="&amp;C17,Registro!$B$8:$B$47,"&lt;="&amp;D17)/E17))</f>
        <v/>
      </c>
      <c r="I17" s="15">
        <f>IF(C17="","",COUNTIFS(Registro!$B$8:$B$47,"&gt;="&amp;C17,Registro!$B$8:$B$47,"&lt;="&amp;D17,Registro!$I$8:$I$47,"Cumple"))</f>
        <v/>
      </c>
    </row>
    <row r="18">
      <c r="B18" s="13" t="inlineStr">
        <is>
          <t>Sem. 6</t>
        </is>
      </c>
      <c r="C18" s="14">
        <f>IF(C17="","",IF(C17+7&gt;MAX(Registro!$B$8:$B$47),"",C17+7))</f>
        <v/>
      </c>
      <c r="D18" s="14">
        <f>IF(C18="","",C18+6)</f>
        <v/>
      </c>
      <c r="E18" s="15">
        <f>IF(C18="","",COUNTIFS(Registro!$B$8:$B$47,"&gt;="&amp;C18,Registro!$B$8:$B$47,"&lt;="&amp;D18,Registro!$G$8:$G$47,"&gt;=0"))</f>
        <v/>
      </c>
      <c r="F18" s="16">
        <f>IF(C18="","",IF(E18=0,0,SUMIFS(Registro!$G$8:$G$47,Registro!$B$8:$B$47,"&gt;="&amp;C18,Registro!$B$8:$B$47,"&lt;="&amp;D18)/E18))</f>
        <v/>
      </c>
      <c r="G18" s="16">
        <f>IF(C18="","",IFERROR(SUMIFS(Registro!$H$8:$H$47,Registro!$B$8:$B$47,"&gt;="&amp;C18,Registro!$B$8:$B$47,"&lt;="&amp;D18)/COUNTIFS(Registro!$B$8:$B$47,"&gt;="&amp;C18,Registro!$B$8:$B$47,"&lt;="&amp;D18,Registro!$H$8:$H$47,"&gt;0"),0))</f>
        <v/>
      </c>
      <c r="H18" s="15">
        <f>IF(C18="","",IF(E18=0,0,SUMIFS(Registro!$J$8:$J$47,Registro!$B$8:$B$47,"&gt;="&amp;C18,Registro!$B$8:$B$47,"&lt;="&amp;D18)/E18))</f>
        <v/>
      </c>
      <c r="I18" s="15">
        <f>IF(C18="","",COUNTIFS(Registro!$B$8:$B$47,"&gt;="&amp;C18,Registro!$B$8:$B$47,"&lt;="&amp;D18,Registro!$I$8:$I$47,"Cumple"))</f>
        <v/>
      </c>
    </row>
    <row r="19">
      <c r="B19" s="13" t="inlineStr">
        <is>
          <t>Sem. 7</t>
        </is>
      </c>
      <c r="C19" s="14">
        <f>IF(C18="","",IF(C18+7&gt;MAX(Registro!$B$8:$B$47),"",C18+7))</f>
        <v/>
      </c>
      <c r="D19" s="14">
        <f>IF(C19="","",C19+6)</f>
        <v/>
      </c>
      <c r="E19" s="15">
        <f>IF(C19="","",COUNTIFS(Registro!$B$8:$B$47,"&gt;="&amp;C19,Registro!$B$8:$B$47,"&lt;="&amp;D19,Registro!$G$8:$G$47,"&gt;=0"))</f>
        <v/>
      </c>
      <c r="F19" s="16">
        <f>IF(C19="","",IF(E19=0,0,SUMIFS(Registro!$G$8:$G$47,Registro!$B$8:$B$47,"&gt;="&amp;C19,Registro!$B$8:$B$47,"&lt;="&amp;D19)/E19))</f>
        <v/>
      </c>
      <c r="G19" s="16">
        <f>IF(C19="","",IFERROR(SUMIFS(Registro!$H$8:$H$47,Registro!$B$8:$B$47,"&gt;="&amp;C19,Registro!$B$8:$B$47,"&lt;="&amp;D19)/COUNTIFS(Registro!$B$8:$B$47,"&gt;="&amp;C19,Registro!$B$8:$B$47,"&lt;="&amp;D19,Registro!$H$8:$H$47,"&gt;0"),0))</f>
        <v/>
      </c>
      <c r="H19" s="15">
        <f>IF(C19="","",IF(E19=0,0,SUMIFS(Registro!$J$8:$J$47,Registro!$B$8:$B$47,"&gt;="&amp;C19,Registro!$B$8:$B$47,"&lt;="&amp;D19)/E19))</f>
        <v/>
      </c>
      <c r="I19" s="15">
        <f>IF(C19="","",COUNTIFS(Registro!$B$8:$B$47,"&gt;="&amp;C19,Registro!$B$8:$B$47,"&lt;="&amp;D19,Registro!$I$8:$I$47,"Cumple"))</f>
        <v/>
      </c>
    </row>
    <row r="21">
      <c r="B21" s="11" t="inlineStr">
        <is>
          <t>Qué día de la semana duermes mejor</t>
        </is>
      </c>
    </row>
    <row r="22" ht="30" customHeight="1">
      <c r="B22" s="12" t="inlineStr">
        <is>
          <t>Día</t>
        </is>
      </c>
      <c r="C22" s="12" t="inlineStr">
        <is>
          <t>Noches</t>
        </is>
      </c>
      <c r="D22" s="12" t="inlineStr">
        <is>
          <t>Horas medias</t>
        </is>
      </c>
      <c r="E22" s="12" t="inlineStr">
        <is>
          <t>Calidad media</t>
        </is>
      </c>
      <c r="F22" s="12" t="inlineStr">
        <is>
          <t>% que cumplen</t>
        </is>
      </c>
    </row>
    <row r="23">
      <c r="B23" s="13" t="inlineStr">
        <is>
          <t>Lun</t>
        </is>
      </c>
      <c r="C23" s="15">
        <f>COUNTIFS(Registro!C8:C47,B23,Registro!G8:G47,"&gt;=0")</f>
        <v/>
      </c>
      <c r="D23" s="16">
        <f>IF(C23=0,0,SUMIF(Registro!C8:C47,B23,Registro!G8:G47)/C23)</f>
        <v/>
      </c>
      <c r="E23" s="16">
        <f>IFERROR(SUMIF(Registro!C8:C47,B23,Registro!H8:H47)/COUNTIFS(Registro!C8:C47,B23,Registro!H8:H47,"&gt;0"),0)</f>
        <v/>
      </c>
      <c r="F23" s="17">
        <f>IF(C23=0,0,COUNTIFS(Registro!C8:C47,B23,Registro!I8:I47,"Cumple")/C23)</f>
        <v/>
      </c>
    </row>
    <row r="24">
      <c r="B24" s="13" t="inlineStr">
        <is>
          <t>Mar</t>
        </is>
      </c>
      <c r="C24" s="15">
        <f>COUNTIFS(Registro!C8:C47,B24,Registro!G8:G47,"&gt;=0")</f>
        <v/>
      </c>
      <c r="D24" s="16">
        <f>IF(C24=0,0,SUMIF(Registro!C8:C47,B24,Registro!G8:G47)/C24)</f>
        <v/>
      </c>
      <c r="E24" s="16">
        <f>IFERROR(SUMIF(Registro!C8:C47,B24,Registro!H8:H47)/COUNTIFS(Registro!C8:C47,B24,Registro!H8:H47,"&gt;0"),0)</f>
        <v/>
      </c>
      <c r="F24" s="17">
        <f>IF(C24=0,0,COUNTIFS(Registro!C8:C47,B24,Registro!I8:I47,"Cumple")/C24)</f>
        <v/>
      </c>
    </row>
    <row r="25">
      <c r="B25" s="13" t="inlineStr">
        <is>
          <t>Mié</t>
        </is>
      </c>
      <c r="C25" s="15">
        <f>COUNTIFS(Registro!C8:C47,B25,Registro!G8:G47,"&gt;=0")</f>
        <v/>
      </c>
      <c r="D25" s="16">
        <f>IF(C25=0,0,SUMIF(Registro!C8:C47,B25,Registro!G8:G47)/C25)</f>
        <v/>
      </c>
      <c r="E25" s="16">
        <f>IFERROR(SUMIF(Registro!C8:C47,B25,Registro!H8:H47)/COUNTIFS(Registro!C8:C47,B25,Registro!H8:H47,"&gt;0"),0)</f>
        <v/>
      </c>
      <c r="F25" s="17">
        <f>IF(C25=0,0,COUNTIFS(Registro!C8:C47,B25,Registro!I8:I47,"Cumple")/C25)</f>
        <v/>
      </c>
    </row>
    <row r="26">
      <c r="B26" s="13" t="inlineStr">
        <is>
          <t>Jue</t>
        </is>
      </c>
      <c r="C26" s="15">
        <f>COUNTIFS(Registro!C8:C47,B26,Registro!G8:G47,"&gt;=0")</f>
        <v/>
      </c>
      <c r="D26" s="16">
        <f>IF(C26=0,0,SUMIF(Registro!C8:C47,B26,Registro!G8:G47)/C26)</f>
        <v/>
      </c>
      <c r="E26" s="16">
        <f>IFERROR(SUMIF(Registro!C8:C47,B26,Registro!H8:H47)/COUNTIFS(Registro!C8:C47,B26,Registro!H8:H47,"&gt;0"),0)</f>
        <v/>
      </c>
      <c r="F26" s="17">
        <f>IF(C26=0,0,COUNTIFS(Registro!C8:C47,B26,Registro!I8:I47,"Cumple")/C26)</f>
        <v/>
      </c>
    </row>
    <row r="27">
      <c r="B27" s="13" t="inlineStr">
        <is>
          <t>Vie</t>
        </is>
      </c>
      <c r="C27" s="15">
        <f>COUNTIFS(Registro!C8:C47,B27,Registro!G8:G47,"&gt;=0")</f>
        <v/>
      </c>
      <c r="D27" s="16">
        <f>IF(C27=0,0,SUMIF(Registro!C8:C47,B27,Registro!G8:G47)/C27)</f>
        <v/>
      </c>
      <c r="E27" s="16">
        <f>IFERROR(SUMIF(Registro!C8:C47,B27,Registro!H8:H47)/COUNTIFS(Registro!C8:C47,B27,Registro!H8:H47,"&gt;0"),0)</f>
        <v/>
      </c>
      <c r="F27" s="17">
        <f>IF(C27=0,0,COUNTIFS(Registro!C8:C47,B27,Registro!I8:I47,"Cumple")/C27)</f>
        <v/>
      </c>
    </row>
    <row r="28">
      <c r="B28" s="13" t="inlineStr">
        <is>
          <t>Sáb</t>
        </is>
      </c>
      <c r="C28" s="15">
        <f>COUNTIFS(Registro!C8:C47,B28,Registro!G8:G47,"&gt;=0")</f>
        <v/>
      </c>
      <c r="D28" s="16">
        <f>IF(C28=0,0,SUMIF(Registro!C8:C47,B28,Registro!G8:G47)/C28)</f>
        <v/>
      </c>
      <c r="E28" s="16">
        <f>IFERROR(SUMIF(Registro!C8:C47,B28,Registro!H8:H47)/COUNTIFS(Registro!C8:C47,B28,Registro!H8:H47,"&gt;0"),0)</f>
        <v/>
      </c>
      <c r="F28" s="17">
        <f>IF(C28=0,0,COUNTIFS(Registro!C8:C47,B28,Registro!I8:I47,"Cumple")/C28)</f>
        <v/>
      </c>
    </row>
    <row r="29">
      <c r="B29" s="13" t="inlineStr">
        <is>
          <t>Dom</t>
        </is>
      </c>
      <c r="C29" s="15">
        <f>COUNTIFS(Registro!C8:C47,B29,Registro!G8:G47,"&gt;=0")</f>
        <v/>
      </c>
      <c r="D29" s="16">
        <f>IF(C29=0,0,SUMIF(Registro!C8:C47,B29,Registro!G8:G47)/C29)</f>
        <v/>
      </c>
      <c r="E29" s="16">
        <f>IFERROR(SUMIF(Registro!C8:C47,B29,Registro!H8:H47)/COUNTIFS(Registro!C8:C47,B29,Registro!H8:H47,"&gt;0"),0)</f>
        <v/>
      </c>
      <c r="F29" s="17">
        <f>IF(C29=0,0,COUNTIFS(Registro!C8:C47,B29,Registro!I8:I47,"Cumple")/C29)</f>
        <v/>
      </c>
    </row>
    <row r="31">
      <c r="B31" s="11" t="inlineStr">
        <is>
          <t>Relación entre calidad percibida y horas</t>
        </is>
      </c>
    </row>
    <row r="32" ht="30" customHeight="1">
      <c r="B32" s="12" t="inlineStr">
        <is>
          <t>Calidad</t>
        </is>
      </c>
      <c r="C32" s="12" t="inlineStr">
        <is>
          <t>Noches</t>
        </is>
      </c>
      <c r="D32" s="12" t="inlineStr">
        <is>
          <t>Horas medias</t>
        </is>
      </c>
      <c r="E32" s="12" t="inlineStr">
        <is>
          <t>% de las noches</t>
        </is>
      </c>
    </row>
    <row r="33">
      <c r="B33" s="13" t="n">
        <v>1</v>
      </c>
      <c r="C33" s="15">
        <f>COUNTIF(Registro!H8:H47,B33)</f>
        <v/>
      </c>
      <c r="D33" s="16">
        <f>IF(C33=0,0,SUMIF(Registro!H8:H47,B33,Registro!G8:G47)/C33)</f>
        <v/>
      </c>
      <c r="E33" s="17">
        <f>IF(SUM($C$33:$C$37)=0,0,C33/SUM($C$33:$C$37))</f>
        <v/>
      </c>
    </row>
    <row r="34">
      <c r="B34" s="13" t="n">
        <v>2</v>
      </c>
      <c r="C34" s="15">
        <f>COUNTIF(Registro!H8:H47,B34)</f>
        <v/>
      </c>
      <c r="D34" s="16">
        <f>IF(C34=0,0,SUMIF(Registro!H8:H47,B34,Registro!G8:G47)/C34)</f>
        <v/>
      </c>
      <c r="E34" s="17">
        <f>IF(SUM($C$33:$C$37)=0,0,C34/SUM($C$33:$C$37))</f>
        <v/>
      </c>
    </row>
    <row r="35">
      <c r="B35" s="13" t="n">
        <v>3</v>
      </c>
      <c r="C35" s="15">
        <f>COUNTIF(Registro!H8:H47,B35)</f>
        <v/>
      </c>
      <c r="D35" s="16">
        <f>IF(C35=0,0,SUMIF(Registro!H8:H47,B35,Registro!G8:G47)/C35)</f>
        <v/>
      </c>
      <c r="E35" s="17">
        <f>IF(SUM($C$33:$C$37)=0,0,C35/SUM($C$33:$C$37))</f>
        <v/>
      </c>
    </row>
    <row r="36">
      <c r="B36" s="13" t="n">
        <v>4</v>
      </c>
      <c r="C36" s="15">
        <f>COUNTIF(Registro!H8:H47,B36)</f>
        <v/>
      </c>
      <c r="D36" s="16">
        <f>IF(C36=0,0,SUMIF(Registro!H8:H47,B36,Registro!G8:G47)/C36)</f>
        <v/>
      </c>
      <c r="E36" s="17">
        <f>IF(SUM($C$33:$C$37)=0,0,C36/SUM($C$33:$C$37))</f>
        <v/>
      </c>
    </row>
    <row r="37">
      <c r="B37" s="13" t="n">
        <v>5</v>
      </c>
      <c r="C37" s="15">
        <f>COUNTIF(Registro!H8:H47,B37)</f>
        <v/>
      </c>
      <c r="D37" s="16">
        <f>IF(C37=0,0,SUMIF(Registro!H8:H47,B37,Registro!G8:G47)/C37)</f>
        <v/>
      </c>
      <c r="E37" s="17">
        <f>IF(SUM($C$33:$C$37)=0,0,C37/SUM($C$33:$C$37))</f>
        <v/>
      </c>
    </row>
    <row r="38">
      <c r="B38" s="18" t="inlineStr">
        <is>
          <t>Total</t>
        </is>
      </c>
      <c r="C38" s="19">
        <f>SUM(C33:C37)</f>
        <v/>
      </c>
      <c r="D38" s="20">
        <f>IFERROR(AVERAGE(Registro!G8:G47),0)</f>
        <v/>
      </c>
      <c r="E38" s="21">
        <f>SUM(E33:E37)</f>
        <v/>
      </c>
    </row>
    <row r="40" ht="30" customHeight="1">
      <c r="B40" s="4" t="inlineStr">
        <is>
          <t>NOCHE MÁS LARGA</t>
        </is>
      </c>
      <c r="D40" s="4" t="inlineStr">
        <is>
          <t>NOCHE MÁS CORTA</t>
        </is>
      </c>
      <c r="F40" s="4" t="inlineStr">
        <is>
          <t>NOCHES REGISTRADAS</t>
        </is>
      </c>
      <c r="H40" s="4" t="inlineStr">
        <is>
          <t>MINUTOS MEDIOS EN DORMIRTE</t>
        </is>
      </c>
    </row>
    <row r="41" ht="36" customHeight="1">
      <c r="B41" s="5">
        <f>IF(COUNT(Registro!G8:G47)=0,0,MAX(Registro!G8:G47))</f>
        <v/>
      </c>
      <c r="D41" s="5">
        <f>IF(COUNT(Registro!G8:G47)=0,0,MIN(Registro!G8:G47))</f>
        <v/>
      </c>
      <c r="F41" s="22">
        <f>COUNT(Registro!G8:G47)</f>
        <v/>
      </c>
      <c r="H41" s="10">
        <f>IFERROR(AVERAGE(Registro!F8:F47),0)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6">
    <mergeCell ref="B3:I3"/>
    <mergeCell ref="F6:G6"/>
    <mergeCell ref="H41:I41"/>
    <mergeCell ref="D40:E40"/>
    <mergeCell ref="F40:G40"/>
    <mergeCell ref="H40:I40"/>
    <mergeCell ref="H9:I9"/>
    <mergeCell ref="D6:E6"/>
    <mergeCell ref="H6:I6"/>
    <mergeCell ref="B2:I2"/>
    <mergeCell ref="F5:G5"/>
    <mergeCell ref="D41:E41"/>
    <mergeCell ref="B8:C8"/>
    <mergeCell ref="F41:G41"/>
    <mergeCell ref="F8:G8"/>
    <mergeCell ref="B40:C40"/>
    <mergeCell ref="B9:C9"/>
    <mergeCell ref="D9:E9"/>
    <mergeCell ref="F9:G9"/>
    <mergeCell ref="D8:E8"/>
    <mergeCell ref="B6:C6"/>
    <mergeCell ref="B5:C5"/>
    <mergeCell ref="D5:E5"/>
    <mergeCell ref="H5:I5"/>
    <mergeCell ref="H8:I8"/>
    <mergeCell ref="B41:C41"/>
  </mergeCells>
  <conditionalFormatting sqref="F13:F19">
    <cfRule type="dataBar" priority="1">
      <dataBar>
        <cfvo type="num" val="0"/>
        <cfvo type="max"/>
        <color rgb="0010B981"/>
      </dataBar>
    </cfRule>
    <cfRule type="expression" priority="2" dxfId="0">
      <formula>AND(ISNUMBER(F13),F13&gt;=Registro!$D$5)</formula>
    </cfRule>
    <cfRule type="expression" priority="3" dxfId="1">
      <formula>AND(ISNUMBER(F13),F13&lt;Registro!$D$5-Registro!$G$5)</formula>
    </cfRule>
  </conditionalFormatting>
  <conditionalFormatting sqref="D23:D29">
    <cfRule type="dataBar" priority="4">
      <dataBar>
        <cfvo type="num" val="0"/>
        <cfvo type="max"/>
        <color rgb="0010B981"/>
      </dataBar>
    </cfRule>
  </conditionalFormatting>
  <conditionalFormatting sqref="C33:C37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7" customWidth="1" min="3" max="3"/>
    <col width="12" customWidth="1" min="4" max="4"/>
    <col width="12" customWidth="1" min="5" max="5"/>
    <col width="12" customWidth="1" min="6" max="6"/>
    <col width="11" customWidth="1" min="7" max="7"/>
    <col width="10" customWidth="1" min="8" max="8"/>
    <col width="11" customWidth="1" min="9" max="9"/>
    <col width="12" customWidth="1" min="10" max="10"/>
    <col width="12" customWidth="1" min="11" max="11"/>
    <col width="11" customWidth="1" min="12" max="12"/>
    <col width="34" customWidth="1" min="13" max="13"/>
    <col hidden="1" width="10" customWidth="1" min="14" max="14"/>
    <col hidden="1" width="10" customWidth="1" min="15" max="15"/>
  </cols>
  <sheetData>
    <row r="2" ht="34" customHeight="1">
      <c r="B2" s="1" t="inlineStr">
        <is>
          <t>Registro de sueño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Anota a qué hora te acuestas y te levantas. Las horas dormidas se calculan solas, también si cruzas la medianoche. Solo registro personal, sin diagnósticos.</t>
        </is>
      </c>
    </row>
    <row r="5">
      <c r="B5" s="18" t="inlineStr">
        <is>
          <t>Objetivo (horas)</t>
        </is>
      </c>
      <c r="D5" s="23" t="n">
        <v>8</v>
      </c>
      <c r="E5" s="18" t="inlineStr">
        <is>
          <t>Tolerancia «casi» (h)</t>
        </is>
      </c>
      <c r="G5" s="23" t="n">
        <v>1</v>
      </c>
      <c r="H5" s="18" t="inlineStr">
        <is>
          <t>Margen horario (min)</t>
        </is>
      </c>
      <c r="J5" s="24" t="n">
        <v>45</v>
      </c>
      <c r="K5" s="25" t="inlineStr">
        <is>
          <t>← valores editables</t>
        </is>
      </c>
    </row>
    <row r="7" ht="44" customHeight="1">
      <c r="B7" s="12" t="inlineStr">
        <is>
          <t>Fecha (al despertar)</t>
        </is>
      </c>
      <c r="C7" s="12" t="inlineStr">
        <is>
          <t>Día</t>
        </is>
      </c>
      <c r="D7" s="12" t="inlineStr">
        <is>
          <t>Hora de acostarse</t>
        </is>
      </c>
      <c r="E7" s="12" t="inlineStr">
        <is>
          <t>Hora de levantarse</t>
        </is>
      </c>
      <c r="F7" s="12" t="inlineStr">
        <is>
          <t>Minutos en dormirte</t>
        </is>
      </c>
      <c r="G7" s="12" t="inlineStr">
        <is>
          <t>Horas dormidas</t>
        </is>
      </c>
      <c r="H7" s="12" t="inlineStr">
        <is>
          <t>Calidad (1-5)</t>
        </is>
      </c>
      <c r="I7" s="12" t="inlineStr">
        <is>
          <t>Estado</t>
        </is>
      </c>
      <c r="J7" s="12" t="inlineStr">
        <is>
          <t>Desv. al acostarse (min)</t>
        </is>
      </c>
      <c r="K7" s="12" t="inlineStr">
        <is>
          <t>Desv. al levantarse (min)</t>
        </is>
      </c>
      <c r="L7" s="12" t="inlineStr">
        <is>
          <t>Horario regular</t>
        </is>
      </c>
      <c r="M7" s="12" t="inlineStr">
        <is>
          <t>Nota</t>
        </is>
      </c>
      <c r="N7" s="12" t="inlineStr">
        <is>
          <t>Aux. acostarse</t>
        </is>
      </c>
      <c r="O7" s="12" t="inlineStr">
        <is>
          <t>Aux. levantarse</t>
        </is>
      </c>
    </row>
    <row r="8">
      <c r="B8" s="26" t="n">
        <v>46279</v>
      </c>
      <c r="C8" s="27">
        <f>IF(B8="","",MID("LunMarMiéJueVieSábDom",(WEEKDAY(B8,2)-1)*3+1,3))</f>
        <v/>
      </c>
      <c r="D8" s="28" t="n">
        <v>0.9652777777777778</v>
      </c>
      <c r="E8" s="28" t="n">
        <v>0.2951388888888889</v>
      </c>
      <c r="F8" s="24" t="n">
        <v>15</v>
      </c>
      <c r="G8" s="29">
        <f>IF(OR(D8="",E8=""),"",MAX(0,ROUND(MOD(E8-D8,1)*24-N(F8)/60,2)))</f>
        <v/>
      </c>
      <c r="H8" s="30" t="n">
        <v>4</v>
      </c>
      <c r="I8" s="27">
        <f>IF(G8="","",IF(G8&gt;=$D$5,"Cumple",IF(G8&gt;=$D$5-$G$5,"Casi","Corto")))</f>
        <v/>
      </c>
      <c r="J8" s="15">
        <f>IF(N8="","",ROUND(ABS(N8-AVERAGE($N$8:$N$47)),0))</f>
        <v/>
      </c>
      <c r="K8" s="15">
        <f>IF(O8="","",ROUND(ABS(O8-AVERAGE($O$8:$O$47)),0))</f>
        <v/>
      </c>
      <c r="L8" s="27">
        <f>IF(OR(J8="",K8=""),"",IF(AND(J8&lt;=$J$5,K8&lt;=$J$5),"Sí","No"))</f>
        <v/>
      </c>
      <c r="M8" s="31" t="n"/>
      <c r="N8" s="15">
        <f>IF(D8="","",MOD(D8-0.75,1)*1440)</f>
        <v/>
      </c>
      <c r="O8" s="15">
        <f>IF(E8="","",E8*1440)</f>
        <v/>
      </c>
    </row>
    <row r="9">
      <c r="B9" s="26" t="n">
        <v>46280</v>
      </c>
      <c r="C9" s="27">
        <f>IF(B9="","",MID("LunMarMiéJueVieSábDom",(WEEKDAY(B9,2)-1)*3+1,3))</f>
        <v/>
      </c>
      <c r="D9" s="28" t="n">
        <v>0.9861111111111112</v>
      </c>
      <c r="E9" s="28" t="n">
        <v>0.2986111111111111</v>
      </c>
      <c r="F9" s="24" t="n">
        <v>20</v>
      </c>
      <c r="G9" s="29">
        <f>IF(OR(D9="",E9=""),"",MAX(0,ROUND(MOD(E9-D9,1)*24-N(F9)/60,2)))</f>
        <v/>
      </c>
      <c r="H9" s="30" t="n">
        <v>3</v>
      </c>
      <c r="I9" s="27">
        <f>IF(G9="","",IF(G9&gt;=$D$5,"Cumple",IF(G9&gt;=$D$5-$G$5,"Casi","Corto")))</f>
        <v/>
      </c>
      <c r="J9" s="15">
        <f>IF(N9="","",ROUND(ABS(N9-AVERAGE($N$8:$N$47)),0))</f>
        <v/>
      </c>
      <c r="K9" s="15">
        <f>IF(O9="","",ROUND(ABS(O9-AVERAGE($O$8:$O$47)),0))</f>
        <v/>
      </c>
      <c r="L9" s="27">
        <f>IF(OR(J9="",K9=""),"",IF(AND(J9&lt;=$J$5,K9&lt;=$J$5),"Sí","No"))</f>
        <v/>
      </c>
      <c r="M9" s="31" t="n"/>
      <c r="N9" s="15">
        <f>IF(D9="","",MOD(D9-0.75,1)*1440)</f>
        <v/>
      </c>
      <c r="O9" s="15">
        <f>IF(E9="","",E9*1440)</f>
        <v/>
      </c>
    </row>
    <row r="10">
      <c r="B10" s="26" t="n">
        <v>46281</v>
      </c>
      <c r="C10" s="27">
        <f>IF(B10="","",MID("LunMarMiéJueVieSábDom",(WEEKDAY(B10,2)-1)*3+1,3))</f>
        <v/>
      </c>
      <c r="D10" s="28" t="n">
        <v>0.01041666666666667</v>
      </c>
      <c r="E10" s="28" t="n">
        <v>0.3020833333333333</v>
      </c>
      <c r="F10" s="24" t="n">
        <v>25</v>
      </c>
      <c r="G10" s="29">
        <f>IF(OR(D10="",E10=""),"",MAX(0,ROUND(MOD(E10-D10,1)*24-N(F10)/60,2)))</f>
        <v/>
      </c>
      <c r="H10" s="30" t="n">
        <v>2</v>
      </c>
      <c r="I10" s="27">
        <f>IF(G10="","",IF(G10&gt;=$D$5,"Cumple",IF(G10&gt;=$D$5-$G$5,"Casi","Corto")))</f>
        <v/>
      </c>
      <c r="J10" s="15">
        <f>IF(N10="","",ROUND(ABS(N10-AVERAGE($N$8:$N$47)),0))</f>
        <v/>
      </c>
      <c r="K10" s="15">
        <f>IF(O10="","",ROUND(ABS(O10-AVERAGE($O$8:$O$47)),0))</f>
        <v/>
      </c>
      <c r="L10" s="27">
        <f>IF(OR(J10="",K10=""),"",IF(AND(J10&lt;=$J$5,K10&lt;=$J$5),"Sí","No"))</f>
        <v/>
      </c>
      <c r="M10" s="31" t="inlineStr">
        <is>
          <t>Cena tardía</t>
        </is>
      </c>
      <c r="N10" s="15">
        <f>IF(D10="","",MOD(D10-0.75,1)*1440)</f>
        <v/>
      </c>
      <c r="O10" s="15">
        <f>IF(E10="","",E10*1440)</f>
        <v/>
      </c>
    </row>
    <row r="11">
      <c r="B11" s="26" t="n">
        <v>46282</v>
      </c>
      <c r="C11" s="27">
        <f>IF(B11="","",MID("LunMarMiéJueVieSábDom",(WEEKDAY(B11,2)-1)*3+1,3))</f>
        <v/>
      </c>
      <c r="D11" s="28" t="n">
        <v>0.9722222222222222</v>
      </c>
      <c r="E11" s="28" t="n">
        <v>0.2916666666666667</v>
      </c>
      <c r="F11" s="24" t="n">
        <v>10</v>
      </c>
      <c r="G11" s="29">
        <f>IF(OR(D11="",E11=""),"",MAX(0,ROUND(MOD(E11-D11,1)*24-N(F11)/60,2)))</f>
        <v/>
      </c>
      <c r="H11" s="30" t="n">
        <v>4</v>
      </c>
      <c r="I11" s="27">
        <f>IF(G11="","",IF(G11&gt;=$D$5,"Cumple",IF(G11&gt;=$D$5-$G$5,"Casi","Corto")))</f>
        <v/>
      </c>
      <c r="J11" s="15">
        <f>IF(N11="","",ROUND(ABS(N11-AVERAGE($N$8:$N$47)),0))</f>
        <v/>
      </c>
      <c r="K11" s="15">
        <f>IF(O11="","",ROUND(ABS(O11-AVERAGE($O$8:$O$47)),0))</f>
        <v/>
      </c>
      <c r="L11" s="27">
        <f>IF(OR(J11="",K11=""),"",IF(AND(J11&lt;=$J$5,K11&lt;=$J$5),"Sí","No"))</f>
        <v/>
      </c>
      <c r="M11" s="31" t="n"/>
      <c r="N11" s="15">
        <f>IF(D11="","",MOD(D11-0.75,1)*1440)</f>
        <v/>
      </c>
      <c r="O11" s="15">
        <f>IF(E11="","",E11*1440)</f>
        <v/>
      </c>
    </row>
    <row r="12">
      <c r="B12" s="26" t="n">
        <v>46283</v>
      </c>
      <c r="C12" s="27">
        <f>IF(B12="","",MID("LunMarMiéJueVieSábDom",(WEEKDAY(B12,2)-1)*3+1,3))</f>
        <v/>
      </c>
      <c r="D12" s="28" t="n">
        <v>0.02083333333333333</v>
      </c>
      <c r="E12" s="28" t="n">
        <v>0.3541666666666667</v>
      </c>
      <c r="F12" s="24" t="n">
        <v>20</v>
      </c>
      <c r="G12" s="29">
        <f>IF(OR(D12="",E12=""),"",MAX(0,ROUND(MOD(E12-D12,1)*24-N(F12)/60,2)))</f>
        <v/>
      </c>
      <c r="H12" s="30" t="n">
        <v>3</v>
      </c>
      <c r="I12" s="27">
        <f>IF(G12="","",IF(G12&gt;=$D$5,"Cumple",IF(G12&gt;=$D$5-$G$5,"Casi","Corto")))</f>
        <v/>
      </c>
      <c r="J12" s="15">
        <f>IF(N12="","",ROUND(ABS(N12-AVERAGE($N$8:$N$47)),0))</f>
        <v/>
      </c>
      <c r="K12" s="15">
        <f>IF(O12="","",ROUND(ABS(O12-AVERAGE($O$8:$O$47)),0))</f>
        <v/>
      </c>
      <c r="L12" s="27">
        <f>IF(OR(J12="",K12=""),"",IF(AND(J12&lt;=$J$5,K12&lt;=$J$5),"Sí","No"))</f>
        <v/>
      </c>
      <c r="M12" s="31" t="inlineStr">
        <is>
          <t>Salida con amigos</t>
        </is>
      </c>
      <c r="N12" s="15">
        <f>IF(D12="","",MOD(D12-0.75,1)*1440)</f>
        <v/>
      </c>
      <c r="O12" s="15">
        <f>IF(E12="","",E12*1440)</f>
        <v/>
      </c>
    </row>
    <row r="13">
      <c r="B13" s="26" t="n">
        <v>46284</v>
      </c>
      <c r="C13" s="27">
        <f>IF(B13="","",MID("LunMarMiéJueVieSábDom",(WEEKDAY(B13,2)-1)*3+1,3))</f>
        <v/>
      </c>
      <c r="D13" s="28" t="n">
        <v>0.05208333333333334</v>
      </c>
      <c r="E13" s="28" t="n">
        <v>0.40625</v>
      </c>
      <c r="F13" s="24" t="n">
        <v>15</v>
      </c>
      <c r="G13" s="29">
        <f>IF(OR(D13="",E13=""),"",MAX(0,ROUND(MOD(E13-D13,1)*24-N(F13)/60,2)))</f>
        <v/>
      </c>
      <c r="H13" s="30" t="n">
        <v>4</v>
      </c>
      <c r="I13" s="27">
        <f>IF(G13="","",IF(G13&gt;=$D$5,"Cumple",IF(G13&gt;=$D$5-$G$5,"Casi","Corto")))</f>
        <v/>
      </c>
      <c r="J13" s="15">
        <f>IF(N13="","",ROUND(ABS(N13-AVERAGE($N$8:$N$47)),0))</f>
        <v/>
      </c>
      <c r="K13" s="15">
        <f>IF(O13="","",ROUND(ABS(O13-AVERAGE($O$8:$O$47)),0))</f>
        <v/>
      </c>
      <c r="L13" s="27">
        <f>IF(OR(J13="",K13=""),"",IF(AND(J13&lt;=$J$5,K13&lt;=$J$5),"Sí","No"))</f>
        <v/>
      </c>
      <c r="M13" s="31" t="n"/>
      <c r="N13" s="15">
        <f>IF(D13="","",MOD(D13-0.75,1)*1440)</f>
        <v/>
      </c>
      <c r="O13" s="15">
        <f>IF(E13="","",E13*1440)</f>
        <v/>
      </c>
    </row>
    <row r="14">
      <c r="B14" s="26" t="n">
        <v>46285</v>
      </c>
      <c r="C14" s="27">
        <f>IF(B14="","",MID("LunMarMiéJueVieSábDom",(WEEKDAY(B14,2)-1)*3+1,3))</f>
        <v/>
      </c>
      <c r="D14" s="28" t="n">
        <v>0.9791666666666666</v>
      </c>
      <c r="E14" s="28" t="n">
        <v>0.3125</v>
      </c>
      <c r="F14" s="24" t="n">
        <v>15</v>
      </c>
      <c r="G14" s="29">
        <f>IF(OR(D14="",E14=""),"",MAX(0,ROUND(MOD(E14-D14,1)*24-N(F14)/60,2)))</f>
        <v/>
      </c>
      <c r="H14" s="30" t="n">
        <v>4</v>
      </c>
      <c r="I14" s="27">
        <f>IF(G14="","",IF(G14&gt;=$D$5,"Cumple",IF(G14&gt;=$D$5-$G$5,"Casi","Corto")))</f>
        <v/>
      </c>
      <c r="J14" s="15">
        <f>IF(N14="","",ROUND(ABS(N14-AVERAGE($N$8:$N$47)),0))</f>
        <v/>
      </c>
      <c r="K14" s="15">
        <f>IF(O14="","",ROUND(ABS(O14-AVERAGE($O$8:$O$47)),0))</f>
        <v/>
      </c>
      <c r="L14" s="27">
        <f>IF(OR(J14="",K14=""),"",IF(AND(J14&lt;=$J$5,K14&lt;=$J$5),"Sí","No"))</f>
        <v/>
      </c>
      <c r="M14" s="31" t="n"/>
      <c r="N14" s="15">
        <f>IF(D14="","",MOD(D14-0.75,1)*1440)</f>
        <v/>
      </c>
      <c r="O14" s="15">
        <f>IF(E14="","",E14*1440)</f>
        <v/>
      </c>
    </row>
    <row r="15">
      <c r="B15" s="26" t="n">
        <v>46286</v>
      </c>
      <c r="C15" s="27">
        <f>IF(B15="","",MID("LunMarMiéJueVieSábDom",(WEEKDAY(B15,2)-1)*3+1,3))</f>
        <v/>
      </c>
      <c r="D15" s="28" t="n">
        <v>0.9618055555555556</v>
      </c>
      <c r="E15" s="28" t="n">
        <v>0.2916666666666667</v>
      </c>
      <c r="F15" s="24" t="n">
        <v>10</v>
      </c>
      <c r="G15" s="29">
        <f>IF(OR(D15="",E15=""),"",MAX(0,ROUND(MOD(E15-D15,1)*24-N(F15)/60,2)))</f>
        <v/>
      </c>
      <c r="H15" s="30" t="n">
        <v>5</v>
      </c>
      <c r="I15" s="27">
        <f>IF(G15="","",IF(G15&gt;=$D$5,"Cumple",IF(G15&gt;=$D$5-$G$5,"Casi","Corto")))</f>
        <v/>
      </c>
      <c r="J15" s="15">
        <f>IF(N15="","",ROUND(ABS(N15-AVERAGE($N$8:$N$47)),0))</f>
        <v/>
      </c>
      <c r="K15" s="15">
        <f>IF(O15="","",ROUND(ABS(O15-AVERAGE($O$8:$O$47)),0))</f>
        <v/>
      </c>
      <c r="L15" s="27">
        <f>IF(OR(J15="",K15=""),"",IF(AND(J15&lt;=$J$5,K15&lt;=$J$5),"Sí","No"))</f>
        <v/>
      </c>
      <c r="M15" s="31" t="inlineStr">
        <is>
          <t>Sin pantallas antes de dormir</t>
        </is>
      </c>
      <c r="N15" s="15">
        <f>IF(D15="","",MOD(D15-0.75,1)*1440)</f>
        <v/>
      </c>
      <c r="O15" s="15">
        <f>IF(E15="","",E15*1440)</f>
        <v/>
      </c>
    </row>
    <row r="16">
      <c r="B16" s="26" t="n">
        <v>46287</v>
      </c>
      <c r="C16" s="27">
        <f>IF(B16="","",MID("LunMarMiéJueVieSábDom",(WEEKDAY(B16,2)-1)*3+1,3))</f>
        <v/>
      </c>
      <c r="D16" s="28" t="n">
        <v>0.9756944444444444</v>
      </c>
      <c r="E16" s="28" t="n">
        <v>0.2951388888888889</v>
      </c>
      <c r="F16" s="24" t="n">
        <v>15</v>
      </c>
      <c r="G16" s="29">
        <f>IF(OR(D16="",E16=""),"",MAX(0,ROUND(MOD(E16-D16,1)*24-N(F16)/60,2)))</f>
        <v/>
      </c>
      <c r="H16" s="30" t="n">
        <v>4</v>
      </c>
      <c r="I16" s="27">
        <f>IF(G16="","",IF(G16&gt;=$D$5,"Cumple",IF(G16&gt;=$D$5-$G$5,"Casi","Corto")))</f>
        <v/>
      </c>
      <c r="J16" s="15">
        <f>IF(N16="","",ROUND(ABS(N16-AVERAGE($N$8:$N$47)),0))</f>
        <v/>
      </c>
      <c r="K16" s="15">
        <f>IF(O16="","",ROUND(ABS(O16-AVERAGE($O$8:$O$47)),0))</f>
        <v/>
      </c>
      <c r="L16" s="27">
        <f>IF(OR(J16="",K16=""),"",IF(AND(J16&lt;=$J$5,K16&lt;=$J$5),"Sí","No"))</f>
        <v/>
      </c>
      <c r="M16" s="31" t="n"/>
      <c r="N16" s="15">
        <f>IF(D16="","",MOD(D16-0.75,1)*1440)</f>
        <v/>
      </c>
      <c r="O16" s="15">
        <f>IF(E16="","",E16*1440)</f>
        <v/>
      </c>
    </row>
    <row r="17">
      <c r="B17" s="26" t="n">
        <v>46288</v>
      </c>
      <c r="C17" s="27">
        <f>IF(B17="","",MID("LunMarMiéJueVieSábDom",(WEEKDAY(B17,2)-1)*3+1,3))</f>
        <v/>
      </c>
      <c r="D17" s="28" t="n">
        <v>0.02777777777777778</v>
      </c>
      <c r="E17" s="28" t="n">
        <v>0.2986111111111111</v>
      </c>
      <c r="F17" s="24" t="n">
        <v>35</v>
      </c>
      <c r="G17" s="29">
        <f>IF(OR(D17="",E17=""),"",MAX(0,ROUND(MOD(E17-D17,1)*24-N(F17)/60,2)))</f>
        <v/>
      </c>
      <c r="H17" s="30" t="n">
        <v>2</v>
      </c>
      <c r="I17" s="27">
        <f>IF(G17="","",IF(G17&gt;=$D$5,"Cumple",IF(G17&gt;=$D$5-$G$5,"Casi","Corto")))</f>
        <v/>
      </c>
      <c r="J17" s="15">
        <f>IF(N17="","",ROUND(ABS(N17-AVERAGE($N$8:$N$47)),0))</f>
        <v/>
      </c>
      <c r="K17" s="15">
        <f>IF(O17="","",ROUND(ABS(O17-AVERAGE($O$8:$O$47)),0))</f>
        <v/>
      </c>
      <c r="L17" s="27">
        <f>IF(OR(J17="",K17=""),"",IF(AND(J17&lt;=$J$5,K17&lt;=$J$5),"Sí","No"))</f>
        <v/>
      </c>
      <c r="M17" s="31" t="inlineStr">
        <is>
          <t>Pantalla hasta tarde</t>
        </is>
      </c>
      <c r="N17" s="15">
        <f>IF(D17="","",MOD(D17-0.75,1)*1440)</f>
        <v/>
      </c>
      <c r="O17" s="15">
        <f>IF(E17="","",E17*1440)</f>
        <v/>
      </c>
    </row>
    <row r="18">
      <c r="B18" s="26" t="n">
        <v>46289</v>
      </c>
      <c r="C18" s="27">
        <f>IF(B18="","",MID("LunMarMiéJueVieSábDom",(WEEKDAY(B18,2)-1)*3+1,3))</f>
        <v/>
      </c>
      <c r="D18" s="28" t="n">
        <v>0.9930555555555556</v>
      </c>
      <c r="E18" s="28" t="n">
        <v>0.2951388888888889</v>
      </c>
      <c r="F18" s="24" t="n">
        <v>20</v>
      </c>
      <c r="G18" s="29">
        <f>IF(OR(D18="",E18=""),"",MAX(0,ROUND(MOD(E18-D18,1)*24-N(F18)/60,2)))</f>
        <v/>
      </c>
      <c r="H18" s="30" t="n">
        <v>3</v>
      </c>
      <c r="I18" s="27">
        <f>IF(G18="","",IF(G18&gt;=$D$5,"Cumple",IF(G18&gt;=$D$5-$G$5,"Casi","Corto")))</f>
        <v/>
      </c>
      <c r="J18" s="15">
        <f>IF(N18="","",ROUND(ABS(N18-AVERAGE($N$8:$N$47)),0))</f>
        <v/>
      </c>
      <c r="K18" s="15">
        <f>IF(O18="","",ROUND(ABS(O18-AVERAGE($O$8:$O$47)),0))</f>
        <v/>
      </c>
      <c r="L18" s="27">
        <f>IF(OR(J18="",K18=""),"",IF(AND(J18&lt;=$J$5,K18&lt;=$J$5),"Sí","No"))</f>
        <v/>
      </c>
      <c r="M18" s="31" t="n"/>
      <c r="N18" s="15">
        <f>IF(D18="","",MOD(D18-0.75,1)*1440)</f>
        <v/>
      </c>
      <c r="O18" s="15">
        <f>IF(E18="","",E18*1440)</f>
        <v/>
      </c>
    </row>
    <row r="19">
      <c r="B19" s="26" t="n">
        <v>46290</v>
      </c>
      <c r="C19" s="27">
        <f>IF(B19="","",MID("LunMarMiéJueVieSábDom",(WEEKDAY(B19,2)-1)*3+1,3))</f>
        <v/>
      </c>
      <c r="D19" s="28" t="n">
        <v>0.01388888888888889</v>
      </c>
      <c r="E19" s="28" t="n">
        <v>0.34375</v>
      </c>
      <c r="F19" s="24" t="n">
        <v>15</v>
      </c>
      <c r="G19" s="29">
        <f>IF(OR(D19="",E19=""),"",MAX(0,ROUND(MOD(E19-D19,1)*24-N(F19)/60,2)))</f>
        <v/>
      </c>
      <c r="H19" s="30" t="n">
        <v>4</v>
      </c>
      <c r="I19" s="27">
        <f>IF(G19="","",IF(G19&gt;=$D$5,"Cumple",IF(G19&gt;=$D$5-$G$5,"Casi","Corto")))</f>
        <v/>
      </c>
      <c r="J19" s="15">
        <f>IF(N19="","",ROUND(ABS(N19-AVERAGE($N$8:$N$47)),0))</f>
        <v/>
      </c>
      <c r="K19" s="15">
        <f>IF(O19="","",ROUND(ABS(O19-AVERAGE($O$8:$O$47)),0))</f>
        <v/>
      </c>
      <c r="L19" s="27">
        <f>IF(OR(J19="",K19=""),"",IF(AND(J19&lt;=$J$5,K19&lt;=$J$5),"Sí","No"))</f>
        <v/>
      </c>
      <c r="M19" s="31" t="n"/>
      <c r="N19" s="15">
        <f>IF(D19="","",MOD(D19-0.75,1)*1440)</f>
        <v/>
      </c>
      <c r="O19" s="15">
        <f>IF(E19="","",E19*1440)</f>
        <v/>
      </c>
    </row>
    <row r="20">
      <c r="B20" s="26" t="n">
        <v>46291</v>
      </c>
      <c r="C20" s="27">
        <f>IF(B20="","",MID("LunMarMiéJueVieSábDom",(WEEKDAY(B20,2)-1)*3+1,3))</f>
        <v/>
      </c>
      <c r="D20" s="28" t="n">
        <v>0.04166666666666666</v>
      </c>
      <c r="E20" s="28" t="n">
        <v>0.3958333333333333</v>
      </c>
      <c r="F20" s="24" t="n">
        <v>20</v>
      </c>
      <c r="G20" s="29">
        <f>IF(OR(D20="",E20=""),"",MAX(0,ROUND(MOD(E20-D20,1)*24-N(F20)/60,2)))</f>
        <v/>
      </c>
      <c r="H20" s="30" t="n">
        <v>4</v>
      </c>
      <c r="I20" s="27">
        <f>IF(G20="","",IF(G20&gt;=$D$5,"Cumple",IF(G20&gt;=$D$5-$G$5,"Casi","Corto")))</f>
        <v/>
      </c>
      <c r="J20" s="15">
        <f>IF(N20="","",ROUND(ABS(N20-AVERAGE($N$8:$N$47)),0))</f>
        <v/>
      </c>
      <c r="K20" s="15">
        <f>IF(O20="","",ROUND(ABS(O20-AVERAGE($O$8:$O$47)),0))</f>
        <v/>
      </c>
      <c r="L20" s="27">
        <f>IF(OR(J20="",K20=""),"",IF(AND(J20&lt;=$J$5,K20&lt;=$J$5),"Sí","No"))</f>
        <v/>
      </c>
      <c r="M20" s="31" t="n"/>
      <c r="N20" s="15">
        <f>IF(D20="","",MOD(D20-0.75,1)*1440)</f>
        <v/>
      </c>
      <c r="O20" s="15">
        <f>IF(E20="","",E20*1440)</f>
        <v/>
      </c>
    </row>
    <row r="21">
      <c r="B21" s="26" t="n">
        <v>46292</v>
      </c>
      <c r="C21" s="27">
        <f>IF(B21="","",MID("LunMarMiéJueVieSábDom",(WEEKDAY(B21,2)-1)*3+1,3))</f>
        <v/>
      </c>
      <c r="D21" s="28" t="n">
        <v>0.96875</v>
      </c>
      <c r="E21" s="28" t="n">
        <v>0.3055555555555556</v>
      </c>
      <c r="F21" s="24" t="n">
        <v>10</v>
      </c>
      <c r="G21" s="29">
        <f>IF(OR(D21="",E21=""),"",MAX(0,ROUND(MOD(E21-D21,1)*24-N(F21)/60,2)))</f>
        <v/>
      </c>
      <c r="H21" s="30" t="n">
        <v>5</v>
      </c>
      <c r="I21" s="27">
        <f>IF(G21="","",IF(G21&gt;=$D$5,"Cumple",IF(G21&gt;=$D$5-$G$5,"Casi","Corto")))</f>
        <v/>
      </c>
      <c r="J21" s="15">
        <f>IF(N21="","",ROUND(ABS(N21-AVERAGE($N$8:$N$47)),0))</f>
        <v/>
      </c>
      <c r="K21" s="15">
        <f>IF(O21="","",ROUND(ABS(O21-AVERAGE($O$8:$O$47)),0))</f>
        <v/>
      </c>
      <c r="L21" s="27">
        <f>IF(OR(J21="",K21=""),"",IF(AND(J21&lt;=$J$5,K21&lt;=$J$5),"Sí","No"))</f>
        <v/>
      </c>
      <c r="M21" s="31" t="n"/>
      <c r="N21" s="15">
        <f>IF(D21="","",MOD(D21-0.75,1)*1440)</f>
        <v/>
      </c>
      <c r="O21" s="15">
        <f>IF(E21="","",E21*1440)</f>
        <v/>
      </c>
    </row>
    <row r="22">
      <c r="B22" s="26" t="n"/>
      <c r="C22" s="27">
        <f>IF(B22="","",MID("LunMarMiéJueVieSábDom",(WEEKDAY(B22,2)-1)*3+1,3))</f>
        <v/>
      </c>
      <c r="D22" s="28" t="n"/>
      <c r="E22" s="28" t="n"/>
      <c r="F22" s="24" t="n"/>
      <c r="G22" s="29">
        <f>IF(OR(D22="",E22=""),"",MAX(0,ROUND(MOD(E22-D22,1)*24-N(F22)/60,2)))</f>
        <v/>
      </c>
      <c r="H22" s="30" t="n"/>
      <c r="I22" s="27">
        <f>IF(G22="","",IF(G22&gt;=$D$5,"Cumple",IF(G22&gt;=$D$5-$G$5,"Casi","Corto")))</f>
        <v/>
      </c>
      <c r="J22" s="15">
        <f>IF(N22="","",ROUND(ABS(N22-AVERAGE($N$8:$N$47)),0))</f>
        <v/>
      </c>
      <c r="K22" s="15">
        <f>IF(O22="","",ROUND(ABS(O22-AVERAGE($O$8:$O$47)),0))</f>
        <v/>
      </c>
      <c r="L22" s="27">
        <f>IF(OR(J22="",K22=""),"",IF(AND(J22&lt;=$J$5,K22&lt;=$J$5),"Sí","No"))</f>
        <v/>
      </c>
      <c r="M22" s="31" t="n"/>
      <c r="N22" s="15">
        <f>IF(D22="","",MOD(D22-0.75,1)*1440)</f>
        <v/>
      </c>
      <c r="O22" s="15">
        <f>IF(E22="","",E22*1440)</f>
        <v/>
      </c>
    </row>
    <row r="23">
      <c r="B23" s="26" t="n"/>
      <c r="C23" s="27">
        <f>IF(B23="","",MID("LunMarMiéJueVieSábDom",(WEEKDAY(B23,2)-1)*3+1,3))</f>
        <v/>
      </c>
      <c r="D23" s="28" t="n"/>
      <c r="E23" s="28" t="n"/>
      <c r="F23" s="24" t="n"/>
      <c r="G23" s="29">
        <f>IF(OR(D23="",E23=""),"",MAX(0,ROUND(MOD(E23-D23,1)*24-N(F23)/60,2)))</f>
        <v/>
      </c>
      <c r="H23" s="30" t="n"/>
      <c r="I23" s="27">
        <f>IF(G23="","",IF(G23&gt;=$D$5,"Cumple",IF(G23&gt;=$D$5-$G$5,"Casi","Corto")))</f>
        <v/>
      </c>
      <c r="J23" s="15">
        <f>IF(N23="","",ROUND(ABS(N23-AVERAGE($N$8:$N$47)),0))</f>
        <v/>
      </c>
      <c r="K23" s="15">
        <f>IF(O23="","",ROUND(ABS(O23-AVERAGE($O$8:$O$47)),0))</f>
        <v/>
      </c>
      <c r="L23" s="27">
        <f>IF(OR(J23="",K23=""),"",IF(AND(J23&lt;=$J$5,K23&lt;=$J$5),"Sí","No"))</f>
        <v/>
      </c>
      <c r="M23" s="31" t="n"/>
      <c r="N23" s="15">
        <f>IF(D23="","",MOD(D23-0.75,1)*1440)</f>
        <v/>
      </c>
      <c r="O23" s="15">
        <f>IF(E23="","",E23*1440)</f>
        <v/>
      </c>
    </row>
    <row r="24">
      <c r="B24" s="26" t="n"/>
      <c r="C24" s="27">
        <f>IF(B24="","",MID("LunMarMiéJueVieSábDom",(WEEKDAY(B24,2)-1)*3+1,3))</f>
        <v/>
      </c>
      <c r="D24" s="28" t="n"/>
      <c r="E24" s="28" t="n"/>
      <c r="F24" s="24" t="n"/>
      <c r="G24" s="29">
        <f>IF(OR(D24="",E24=""),"",MAX(0,ROUND(MOD(E24-D24,1)*24-N(F24)/60,2)))</f>
        <v/>
      </c>
      <c r="H24" s="30" t="n"/>
      <c r="I24" s="27">
        <f>IF(G24="","",IF(G24&gt;=$D$5,"Cumple",IF(G24&gt;=$D$5-$G$5,"Casi","Corto")))</f>
        <v/>
      </c>
      <c r="J24" s="15">
        <f>IF(N24="","",ROUND(ABS(N24-AVERAGE($N$8:$N$47)),0))</f>
        <v/>
      </c>
      <c r="K24" s="15">
        <f>IF(O24="","",ROUND(ABS(O24-AVERAGE($O$8:$O$47)),0))</f>
        <v/>
      </c>
      <c r="L24" s="27">
        <f>IF(OR(J24="",K24=""),"",IF(AND(J24&lt;=$J$5,K24&lt;=$J$5),"Sí","No"))</f>
        <v/>
      </c>
      <c r="M24" s="31" t="n"/>
      <c r="N24" s="15">
        <f>IF(D24="","",MOD(D24-0.75,1)*1440)</f>
        <v/>
      </c>
      <c r="O24" s="15">
        <f>IF(E24="","",E24*1440)</f>
        <v/>
      </c>
    </row>
    <row r="25">
      <c r="B25" s="26" t="n"/>
      <c r="C25" s="27">
        <f>IF(B25="","",MID("LunMarMiéJueVieSábDom",(WEEKDAY(B25,2)-1)*3+1,3))</f>
        <v/>
      </c>
      <c r="D25" s="28" t="n"/>
      <c r="E25" s="28" t="n"/>
      <c r="F25" s="24" t="n"/>
      <c r="G25" s="29">
        <f>IF(OR(D25="",E25=""),"",MAX(0,ROUND(MOD(E25-D25,1)*24-N(F25)/60,2)))</f>
        <v/>
      </c>
      <c r="H25" s="30" t="n"/>
      <c r="I25" s="27">
        <f>IF(G25="","",IF(G25&gt;=$D$5,"Cumple",IF(G25&gt;=$D$5-$G$5,"Casi","Corto")))</f>
        <v/>
      </c>
      <c r="J25" s="15">
        <f>IF(N25="","",ROUND(ABS(N25-AVERAGE($N$8:$N$47)),0))</f>
        <v/>
      </c>
      <c r="K25" s="15">
        <f>IF(O25="","",ROUND(ABS(O25-AVERAGE($O$8:$O$47)),0))</f>
        <v/>
      </c>
      <c r="L25" s="27">
        <f>IF(OR(J25="",K25=""),"",IF(AND(J25&lt;=$J$5,K25&lt;=$J$5),"Sí","No"))</f>
        <v/>
      </c>
      <c r="M25" s="31" t="n"/>
      <c r="N25" s="15">
        <f>IF(D25="","",MOD(D25-0.75,1)*1440)</f>
        <v/>
      </c>
      <c r="O25" s="15">
        <f>IF(E25="","",E25*1440)</f>
        <v/>
      </c>
    </row>
    <row r="26">
      <c r="B26" s="26" t="n"/>
      <c r="C26" s="27">
        <f>IF(B26="","",MID("LunMarMiéJueVieSábDom",(WEEKDAY(B26,2)-1)*3+1,3))</f>
        <v/>
      </c>
      <c r="D26" s="28" t="n"/>
      <c r="E26" s="28" t="n"/>
      <c r="F26" s="24" t="n"/>
      <c r="G26" s="29">
        <f>IF(OR(D26="",E26=""),"",MAX(0,ROUND(MOD(E26-D26,1)*24-N(F26)/60,2)))</f>
        <v/>
      </c>
      <c r="H26" s="30" t="n"/>
      <c r="I26" s="27">
        <f>IF(G26="","",IF(G26&gt;=$D$5,"Cumple",IF(G26&gt;=$D$5-$G$5,"Casi","Corto")))</f>
        <v/>
      </c>
      <c r="J26" s="15">
        <f>IF(N26="","",ROUND(ABS(N26-AVERAGE($N$8:$N$47)),0))</f>
        <v/>
      </c>
      <c r="K26" s="15">
        <f>IF(O26="","",ROUND(ABS(O26-AVERAGE($O$8:$O$47)),0))</f>
        <v/>
      </c>
      <c r="L26" s="27">
        <f>IF(OR(J26="",K26=""),"",IF(AND(J26&lt;=$J$5,K26&lt;=$J$5),"Sí","No"))</f>
        <v/>
      </c>
      <c r="M26" s="31" t="n"/>
      <c r="N26" s="15">
        <f>IF(D26="","",MOD(D26-0.75,1)*1440)</f>
        <v/>
      </c>
      <c r="O26" s="15">
        <f>IF(E26="","",E26*1440)</f>
        <v/>
      </c>
    </row>
    <row r="27">
      <c r="B27" s="26" t="n"/>
      <c r="C27" s="27">
        <f>IF(B27="","",MID("LunMarMiéJueVieSábDom",(WEEKDAY(B27,2)-1)*3+1,3))</f>
        <v/>
      </c>
      <c r="D27" s="28" t="n"/>
      <c r="E27" s="28" t="n"/>
      <c r="F27" s="24" t="n"/>
      <c r="G27" s="29">
        <f>IF(OR(D27="",E27=""),"",MAX(0,ROUND(MOD(E27-D27,1)*24-N(F27)/60,2)))</f>
        <v/>
      </c>
      <c r="H27" s="30" t="n"/>
      <c r="I27" s="27">
        <f>IF(G27="","",IF(G27&gt;=$D$5,"Cumple",IF(G27&gt;=$D$5-$G$5,"Casi","Corto")))</f>
        <v/>
      </c>
      <c r="J27" s="15">
        <f>IF(N27="","",ROUND(ABS(N27-AVERAGE($N$8:$N$47)),0))</f>
        <v/>
      </c>
      <c r="K27" s="15">
        <f>IF(O27="","",ROUND(ABS(O27-AVERAGE($O$8:$O$47)),0))</f>
        <v/>
      </c>
      <c r="L27" s="27">
        <f>IF(OR(J27="",K27=""),"",IF(AND(J27&lt;=$J$5,K27&lt;=$J$5),"Sí","No"))</f>
        <v/>
      </c>
      <c r="M27" s="31" t="n"/>
      <c r="N27" s="15">
        <f>IF(D27="","",MOD(D27-0.75,1)*1440)</f>
        <v/>
      </c>
      <c r="O27" s="15">
        <f>IF(E27="","",E27*1440)</f>
        <v/>
      </c>
    </row>
    <row r="28">
      <c r="B28" s="26" t="n"/>
      <c r="C28" s="27">
        <f>IF(B28="","",MID("LunMarMiéJueVieSábDom",(WEEKDAY(B28,2)-1)*3+1,3))</f>
        <v/>
      </c>
      <c r="D28" s="28" t="n"/>
      <c r="E28" s="28" t="n"/>
      <c r="F28" s="24" t="n"/>
      <c r="G28" s="29">
        <f>IF(OR(D28="",E28=""),"",MAX(0,ROUND(MOD(E28-D28,1)*24-N(F28)/60,2)))</f>
        <v/>
      </c>
      <c r="H28" s="30" t="n"/>
      <c r="I28" s="27">
        <f>IF(G28="","",IF(G28&gt;=$D$5,"Cumple",IF(G28&gt;=$D$5-$G$5,"Casi","Corto")))</f>
        <v/>
      </c>
      <c r="J28" s="15">
        <f>IF(N28="","",ROUND(ABS(N28-AVERAGE($N$8:$N$47)),0))</f>
        <v/>
      </c>
      <c r="K28" s="15">
        <f>IF(O28="","",ROUND(ABS(O28-AVERAGE($O$8:$O$47)),0))</f>
        <v/>
      </c>
      <c r="L28" s="27">
        <f>IF(OR(J28="",K28=""),"",IF(AND(J28&lt;=$J$5,K28&lt;=$J$5),"Sí","No"))</f>
        <v/>
      </c>
      <c r="M28" s="31" t="n"/>
      <c r="N28" s="15">
        <f>IF(D28="","",MOD(D28-0.75,1)*1440)</f>
        <v/>
      </c>
      <c r="O28" s="15">
        <f>IF(E28="","",E28*1440)</f>
        <v/>
      </c>
    </row>
    <row r="29">
      <c r="B29" s="26" t="n"/>
      <c r="C29" s="27">
        <f>IF(B29="","",MID("LunMarMiéJueVieSábDom",(WEEKDAY(B29,2)-1)*3+1,3))</f>
        <v/>
      </c>
      <c r="D29" s="28" t="n"/>
      <c r="E29" s="28" t="n"/>
      <c r="F29" s="24" t="n"/>
      <c r="G29" s="29">
        <f>IF(OR(D29="",E29=""),"",MAX(0,ROUND(MOD(E29-D29,1)*24-N(F29)/60,2)))</f>
        <v/>
      </c>
      <c r="H29" s="30" t="n"/>
      <c r="I29" s="27">
        <f>IF(G29="","",IF(G29&gt;=$D$5,"Cumple",IF(G29&gt;=$D$5-$G$5,"Casi","Corto")))</f>
        <v/>
      </c>
      <c r="J29" s="15">
        <f>IF(N29="","",ROUND(ABS(N29-AVERAGE($N$8:$N$47)),0))</f>
        <v/>
      </c>
      <c r="K29" s="15">
        <f>IF(O29="","",ROUND(ABS(O29-AVERAGE($O$8:$O$47)),0))</f>
        <v/>
      </c>
      <c r="L29" s="27">
        <f>IF(OR(J29="",K29=""),"",IF(AND(J29&lt;=$J$5,K29&lt;=$J$5),"Sí","No"))</f>
        <v/>
      </c>
      <c r="M29" s="31" t="n"/>
      <c r="N29" s="15">
        <f>IF(D29="","",MOD(D29-0.75,1)*1440)</f>
        <v/>
      </c>
      <c r="O29" s="15">
        <f>IF(E29="","",E29*1440)</f>
        <v/>
      </c>
    </row>
    <row r="30">
      <c r="B30" s="26" t="n"/>
      <c r="C30" s="27">
        <f>IF(B30="","",MID("LunMarMiéJueVieSábDom",(WEEKDAY(B30,2)-1)*3+1,3))</f>
        <v/>
      </c>
      <c r="D30" s="28" t="n"/>
      <c r="E30" s="28" t="n"/>
      <c r="F30" s="24" t="n"/>
      <c r="G30" s="29">
        <f>IF(OR(D30="",E30=""),"",MAX(0,ROUND(MOD(E30-D30,1)*24-N(F30)/60,2)))</f>
        <v/>
      </c>
      <c r="H30" s="30" t="n"/>
      <c r="I30" s="27">
        <f>IF(G30="","",IF(G30&gt;=$D$5,"Cumple",IF(G30&gt;=$D$5-$G$5,"Casi","Corto")))</f>
        <v/>
      </c>
      <c r="J30" s="15">
        <f>IF(N30="","",ROUND(ABS(N30-AVERAGE($N$8:$N$47)),0))</f>
        <v/>
      </c>
      <c r="K30" s="15">
        <f>IF(O30="","",ROUND(ABS(O30-AVERAGE($O$8:$O$47)),0))</f>
        <v/>
      </c>
      <c r="L30" s="27">
        <f>IF(OR(J30="",K30=""),"",IF(AND(J30&lt;=$J$5,K30&lt;=$J$5),"Sí","No"))</f>
        <v/>
      </c>
      <c r="M30" s="31" t="n"/>
      <c r="N30" s="15">
        <f>IF(D30="","",MOD(D30-0.75,1)*1440)</f>
        <v/>
      </c>
      <c r="O30" s="15">
        <f>IF(E30="","",E30*1440)</f>
        <v/>
      </c>
    </row>
    <row r="31">
      <c r="B31" s="26" t="n"/>
      <c r="C31" s="27">
        <f>IF(B31="","",MID("LunMarMiéJueVieSábDom",(WEEKDAY(B31,2)-1)*3+1,3))</f>
        <v/>
      </c>
      <c r="D31" s="28" t="n"/>
      <c r="E31" s="28" t="n"/>
      <c r="F31" s="24" t="n"/>
      <c r="G31" s="29">
        <f>IF(OR(D31="",E31=""),"",MAX(0,ROUND(MOD(E31-D31,1)*24-N(F31)/60,2)))</f>
        <v/>
      </c>
      <c r="H31" s="30" t="n"/>
      <c r="I31" s="27">
        <f>IF(G31="","",IF(G31&gt;=$D$5,"Cumple",IF(G31&gt;=$D$5-$G$5,"Casi","Corto")))</f>
        <v/>
      </c>
      <c r="J31" s="15">
        <f>IF(N31="","",ROUND(ABS(N31-AVERAGE($N$8:$N$47)),0))</f>
        <v/>
      </c>
      <c r="K31" s="15">
        <f>IF(O31="","",ROUND(ABS(O31-AVERAGE($O$8:$O$47)),0))</f>
        <v/>
      </c>
      <c r="L31" s="27">
        <f>IF(OR(J31="",K31=""),"",IF(AND(J31&lt;=$J$5,K31&lt;=$J$5),"Sí","No"))</f>
        <v/>
      </c>
      <c r="M31" s="31" t="n"/>
      <c r="N31" s="15">
        <f>IF(D31="","",MOD(D31-0.75,1)*1440)</f>
        <v/>
      </c>
      <c r="O31" s="15">
        <f>IF(E31="","",E31*1440)</f>
        <v/>
      </c>
    </row>
    <row r="32">
      <c r="B32" s="26" t="n"/>
      <c r="C32" s="27">
        <f>IF(B32="","",MID("LunMarMiéJueVieSábDom",(WEEKDAY(B32,2)-1)*3+1,3))</f>
        <v/>
      </c>
      <c r="D32" s="28" t="n"/>
      <c r="E32" s="28" t="n"/>
      <c r="F32" s="24" t="n"/>
      <c r="G32" s="29">
        <f>IF(OR(D32="",E32=""),"",MAX(0,ROUND(MOD(E32-D32,1)*24-N(F32)/60,2)))</f>
        <v/>
      </c>
      <c r="H32" s="30" t="n"/>
      <c r="I32" s="27">
        <f>IF(G32="","",IF(G32&gt;=$D$5,"Cumple",IF(G32&gt;=$D$5-$G$5,"Casi","Corto")))</f>
        <v/>
      </c>
      <c r="J32" s="15">
        <f>IF(N32="","",ROUND(ABS(N32-AVERAGE($N$8:$N$47)),0))</f>
        <v/>
      </c>
      <c r="K32" s="15">
        <f>IF(O32="","",ROUND(ABS(O32-AVERAGE($O$8:$O$47)),0))</f>
        <v/>
      </c>
      <c r="L32" s="27">
        <f>IF(OR(J32="",K32=""),"",IF(AND(J32&lt;=$J$5,K32&lt;=$J$5),"Sí","No"))</f>
        <v/>
      </c>
      <c r="M32" s="31" t="n"/>
      <c r="N32" s="15">
        <f>IF(D32="","",MOD(D32-0.75,1)*1440)</f>
        <v/>
      </c>
      <c r="O32" s="15">
        <f>IF(E32="","",E32*1440)</f>
        <v/>
      </c>
    </row>
    <row r="33">
      <c r="B33" s="26" t="n"/>
      <c r="C33" s="27">
        <f>IF(B33="","",MID("LunMarMiéJueVieSábDom",(WEEKDAY(B33,2)-1)*3+1,3))</f>
        <v/>
      </c>
      <c r="D33" s="28" t="n"/>
      <c r="E33" s="28" t="n"/>
      <c r="F33" s="24" t="n"/>
      <c r="G33" s="29">
        <f>IF(OR(D33="",E33=""),"",MAX(0,ROUND(MOD(E33-D33,1)*24-N(F33)/60,2)))</f>
        <v/>
      </c>
      <c r="H33" s="30" t="n"/>
      <c r="I33" s="27">
        <f>IF(G33="","",IF(G33&gt;=$D$5,"Cumple",IF(G33&gt;=$D$5-$G$5,"Casi","Corto")))</f>
        <v/>
      </c>
      <c r="J33" s="15">
        <f>IF(N33="","",ROUND(ABS(N33-AVERAGE($N$8:$N$47)),0))</f>
        <v/>
      </c>
      <c r="K33" s="15">
        <f>IF(O33="","",ROUND(ABS(O33-AVERAGE($O$8:$O$47)),0))</f>
        <v/>
      </c>
      <c r="L33" s="27">
        <f>IF(OR(J33="",K33=""),"",IF(AND(J33&lt;=$J$5,K33&lt;=$J$5),"Sí","No"))</f>
        <v/>
      </c>
      <c r="M33" s="31" t="n"/>
      <c r="N33" s="15">
        <f>IF(D33="","",MOD(D33-0.75,1)*1440)</f>
        <v/>
      </c>
      <c r="O33" s="15">
        <f>IF(E33="","",E33*1440)</f>
        <v/>
      </c>
    </row>
    <row r="34">
      <c r="B34" s="26" t="n"/>
      <c r="C34" s="27">
        <f>IF(B34="","",MID("LunMarMiéJueVieSábDom",(WEEKDAY(B34,2)-1)*3+1,3))</f>
        <v/>
      </c>
      <c r="D34" s="28" t="n"/>
      <c r="E34" s="28" t="n"/>
      <c r="F34" s="24" t="n"/>
      <c r="G34" s="29">
        <f>IF(OR(D34="",E34=""),"",MAX(0,ROUND(MOD(E34-D34,1)*24-N(F34)/60,2)))</f>
        <v/>
      </c>
      <c r="H34" s="30" t="n"/>
      <c r="I34" s="27">
        <f>IF(G34="","",IF(G34&gt;=$D$5,"Cumple",IF(G34&gt;=$D$5-$G$5,"Casi","Corto")))</f>
        <v/>
      </c>
      <c r="J34" s="15">
        <f>IF(N34="","",ROUND(ABS(N34-AVERAGE($N$8:$N$47)),0))</f>
        <v/>
      </c>
      <c r="K34" s="15">
        <f>IF(O34="","",ROUND(ABS(O34-AVERAGE($O$8:$O$47)),0))</f>
        <v/>
      </c>
      <c r="L34" s="27">
        <f>IF(OR(J34="",K34=""),"",IF(AND(J34&lt;=$J$5,K34&lt;=$J$5),"Sí","No"))</f>
        <v/>
      </c>
      <c r="M34" s="31" t="n"/>
      <c r="N34" s="15">
        <f>IF(D34="","",MOD(D34-0.75,1)*1440)</f>
        <v/>
      </c>
      <c r="O34" s="15">
        <f>IF(E34="","",E34*1440)</f>
        <v/>
      </c>
    </row>
    <row r="35">
      <c r="B35" s="26" t="n"/>
      <c r="C35" s="27">
        <f>IF(B35="","",MID("LunMarMiéJueVieSábDom",(WEEKDAY(B35,2)-1)*3+1,3))</f>
        <v/>
      </c>
      <c r="D35" s="28" t="n"/>
      <c r="E35" s="28" t="n"/>
      <c r="F35" s="24" t="n"/>
      <c r="G35" s="29">
        <f>IF(OR(D35="",E35=""),"",MAX(0,ROUND(MOD(E35-D35,1)*24-N(F35)/60,2)))</f>
        <v/>
      </c>
      <c r="H35" s="30" t="n"/>
      <c r="I35" s="27">
        <f>IF(G35="","",IF(G35&gt;=$D$5,"Cumple",IF(G35&gt;=$D$5-$G$5,"Casi","Corto")))</f>
        <v/>
      </c>
      <c r="J35" s="15">
        <f>IF(N35="","",ROUND(ABS(N35-AVERAGE($N$8:$N$47)),0))</f>
        <v/>
      </c>
      <c r="K35" s="15">
        <f>IF(O35="","",ROUND(ABS(O35-AVERAGE($O$8:$O$47)),0))</f>
        <v/>
      </c>
      <c r="L35" s="27">
        <f>IF(OR(J35="",K35=""),"",IF(AND(J35&lt;=$J$5,K35&lt;=$J$5),"Sí","No"))</f>
        <v/>
      </c>
      <c r="M35" s="31" t="n"/>
      <c r="N35" s="15">
        <f>IF(D35="","",MOD(D35-0.75,1)*1440)</f>
        <v/>
      </c>
      <c r="O35" s="15">
        <f>IF(E35="","",E35*1440)</f>
        <v/>
      </c>
    </row>
    <row r="36">
      <c r="B36" s="26" t="n"/>
      <c r="C36" s="27">
        <f>IF(B36="","",MID("LunMarMiéJueVieSábDom",(WEEKDAY(B36,2)-1)*3+1,3))</f>
        <v/>
      </c>
      <c r="D36" s="28" t="n"/>
      <c r="E36" s="28" t="n"/>
      <c r="F36" s="24" t="n"/>
      <c r="G36" s="29">
        <f>IF(OR(D36="",E36=""),"",MAX(0,ROUND(MOD(E36-D36,1)*24-N(F36)/60,2)))</f>
        <v/>
      </c>
      <c r="H36" s="30" t="n"/>
      <c r="I36" s="27">
        <f>IF(G36="","",IF(G36&gt;=$D$5,"Cumple",IF(G36&gt;=$D$5-$G$5,"Casi","Corto")))</f>
        <v/>
      </c>
      <c r="J36" s="15">
        <f>IF(N36="","",ROUND(ABS(N36-AVERAGE($N$8:$N$47)),0))</f>
        <v/>
      </c>
      <c r="K36" s="15">
        <f>IF(O36="","",ROUND(ABS(O36-AVERAGE($O$8:$O$47)),0))</f>
        <v/>
      </c>
      <c r="L36" s="27">
        <f>IF(OR(J36="",K36=""),"",IF(AND(J36&lt;=$J$5,K36&lt;=$J$5),"Sí","No"))</f>
        <v/>
      </c>
      <c r="M36" s="31" t="n"/>
      <c r="N36" s="15">
        <f>IF(D36="","",MOD(D36-0.75,1)*1440)</f>
        <v/>
      </c>
      <c r="O36" s="15">
        <f>IF(E36="","",E36*1440)</f>
        <v/>
      </c>
    </row>
    <row r="37">
      <c r="B37" s="26" t="n"/>
      <c r="C37" s="27">
        <f>IF(B37="","",MID("LunMarMiéJueVieSábDom",(WEEKDAY(B37,2)-1)*3+1,3))</f>
        <v/>
      </c>
      <c r="D37" s="28" t="n"/>
      <c r="E37" s="28" t="n"/>
      <c r="F37" s="24" t="n"/>
      <c r="G37" s="29">
        <f>IF(OR(D37="",E37=""),"",MAX(0,ROUND(MOD(E37-D37,1)*24-N(F37)/60,2)))</f>
        <v/>
      </c>
      <c r="H37" s="30" t="n"/>
      <c r="I37" s="27">
        <f>IF(G37="","",IF(G37&gt;=$D$5,"Cumple",IF(G37&gt;=$D$5-$G$5,"Casi","Corto")))</f>
        <v/>
      </c>
      <c r="J37" s="15">
        <f>IF(N37="","",ROUND(ABS(N37-AVERAGE($N$8:$N$47)),0))</f>
        <v/>
      </c>
      <c r="K37" s="15">
        <f>IF(O37="","",ROUND(ABS(O37-AVERAGE($O$8:$O$47)),0))</f>
        <v/>
      </c>
      <c r="L37" s="27">
        <f>IF(OR(J37="",K37=""),"",IF(AND(J37&lt;=$J$5,K37&lt;=$J$5),"Sí","No"))</f>
        <v/>
      </c>
      <c r="M37" s="31" t="n"/>
      <c r="N37" s="15">
        <f>IF(D37="","",MOD(D37-0.75,1)*1440)</f>
        <v/>
      </c>
      <c r="O37" s="15">
        <f>IF(E37="","",E37*1440)</f>
        <v/>
      </c>
    </row>
    <row r="38">
      <c r="B38" s="26" t="n"/>
      <c r="C38" s="27">
        <f>IF(B38="","",MID("LunMarMiéJueVieSábDom",(WEEKDAY(B38,2)-1)*3+1,3))</f>
        <v/>
      </c>
      <c r="D38" s="28" t="n"/>
      <c r="E38" s="28" t="n"/>
      <c r="F38" s="24" t="n"/>
      <c r="G38" s="29">
        <f>IF(OR(D38="",E38=""),"",MAX(0,ROUND(MOD(E38-D38,1)*24-N(F38)/60,2)))</f>
        <v/>
      </c>
      <c r="H38" s="30" t="n"/>
      <c r="I38" s="27">
        <f>IF(G38="","",IF(G38&gt;=$D$5,"Cumple",IF(G38&gt;=$D$5-$G$5,"Casi","Corto")))</f>
        <v/>
      </c>
      <c r="J38" s="15">
        <f>IF(N38="","",ROUND(ABS(N38-AVERAGE($N$8:$N$47)),0))</f>
        <v/>
      </c>
      <c r="K38" s="15">
        <f>IF(O38="","",ROUND(ABS(O38-AVERAGE($O$8:$O$47)),0))</f>
        <v/>
      </c>
      <c r="L38" s="27">
        <f>IF(OR(J38="",K38=""),"",IF(AND(J38&lt;=$J$5,K38&lt;=$J$5),"Sí","No"))</f>
        <v/>
      </c>
      <c r="M38" s="31" t="n"/>
      <c r="N38" s="15">
        <f>IF(D38="","",MOD(D38-0.75,1)*1440)</f>
        <v/>
      </c>
      <c r="O38" s="15">
        <f>IF(E38="","",E38*1440)</f>
        <v/>
      </c>
    </row>
    <row r="39">
      <c r="B39" s="26" t="n"/>
      <c r="C39" s="27">
        <f>IF(B39="","",MID("LunMarMiéJueVieSábDom",(WEEKDAY(B39,2)-1)*3+1,3))</f>
        <v/>
      </c>
      <c r="D39" s="28" t="n"/>
      <c r="E39" s="28" t="n"/>
      <c r="F39" s="24" t="n"/>
      <c r="G39" s="29">
        <f>IF(OR(D39="",E39=""),"",MAX(0,ROUND(MOD(E39-D39,1)*24-N(F39)/60,2)))</f>
        <v/>
      </c>
      <c r="H39" s="30" t="n"/>
      <c r="I39" s="27">
        <f>IF(G39="","",IF(G39&gt;=$D$5,"Cumple",IF(G39&gt;=$D$5-$G$5,"Casi","Corto")))</f>
        <v/>
      </c>
      <c r="J39" s="15">
        <f>IF(N39="","",ROUND(ABS(N39-AVERAGE($N$8:$N$47)),0))</f>
        <v/>
      </c>
      <c r="K39" s="15">
        <f>IF(O39="","",ROUND(ABS(O39-AVERAGE($O$8:$O$47)),0))</f>
        <v/>
      </c>
      <c r="L39" s="27">
        <f>IF(OR(J39="",K39=""),"",IF(AND(J39&lt;=$J$5,K39&lt;=$J$5),"Sí","No"))</f>
        <v/>
      </c>
      <c r="M39" s="31" t="n"/>
      <c r="N39" s="15">
        <f>IF(D39="","",MOD(D39-0.75,1)*1440)</f>
        <v/>
      </c>
      <c r="O39" s="15">
        <f>IF(E39="","",E39*1440)</f>
        <v/>
      </c>
    </row>
    <row r="40">
      <c r="B40" s="26" t="n"/>
      <c r="C40" s="27">
        <f>IF(B40="","",MID("LunMarMiéJueVieSábDom",(WEEKDAY(B40,2)-1)*3+1,3))</f>
        <v/>
      </c>
      <c r="D40" s="28" t="n"/>
      <c r="E40" s="28" t="n"/>
      <c r="F40" s="24" t="n"/>
      <c r="G40" s="29">
        <f>IF(OR(D40="",E40=""),"",MAX(0,ROUND(MOD(E40-D40,1)*24-N(F40)/60,2)))</f>
        <v/>
      </c>
      <c r="H40" s="30" t="n"/>
      <c r="I40" s="27">
        <f>IF(G40="","",IF(G40&gt;=$D$5,"Cumple",IF(G40&gt;=$D$5-$G$5,"Casi","Corto")))</f>
        <v/>
      </c>
      <c r="J40" s="15">
        <f>IF(N40="","",ROUND(ABS(N40-AVERAGE($N$8:$N$47)),0))</f>
        <v/>
      </c>
      <c r="K40" s="15">
        <f>IF(O40="","",ROUND(ABS(O40-AVERAGE($O$8:$O$47)),0))</f>
        <v/>
      </c>
      <c r="L40" s="27">
        <f>IF(OR(J40="",K40=""),"",IF(AND(J40&lt;=$J$5,K40&lt;=$J$5),"Sí","No"))</f>
        <v/>
      </c>
      <c r="M40" s="31" t="n"/>
      <c r="N40" s="15">
        <f>IF(D40="","",MOD(D40-0.75,1)*1440)</f>
        <v/>
      </c>
      <c r="O40" s="15">
        <f>IF(E40="","",E40*1440)</f>
        <v/>
      </c>
    </row>
    <row r="41">
      <c r="B41" s="26" t="n"/>
      <c r="C41" s="27">
        <f>IF(B41="","",MID("LunMarMiéJueVieSábDom",(WEEKDAY(B41,2)-1)*3+1,3))</f>
        <v/>
      </c>
      <c r="D41" s="28" t="n"/>
      <c r="E41" s="28" t="n"/>
      <c r="F41" s="24" t="n"/>
      <c r="G41" s="29">
        <f>IF(OR(D41="",E41=""),"",MAX(0,ROUND(MOD(E41-D41,1)*24-N(F41)/60,2)))</f>
        <v/>
      </c>
      <c r="H41" s="30" t="n"/>
      <c r="I41" s="27">
        <f>IF(G41="","",IF(G41&gt;=$D$5,"Cumple",IF(G41&gt;=$D$5-$G$5,"Casi","Corto")))</f>
        <v/>
      </c>
      <c r="J41" s="15">
        <f>IF(N41="","",ROUND(ABS(N41-AVERAGE($N$8:$N$47)),0))</f>
        <v/>
      </c>
      <c r="K41" s="15">
        <f>IF(O41="","",ROUND(ABS(O41-AVERAGE($O$8:$O$47)),0))</f>
        <v/>
      </c>
      <c r="L41" s="27">
        <f>IF(OR(J41="",K41=""),"",IF(AND(J41&lt;=$J$5,K41&lt;=$J$5),"Sí","No"))</f>
        <v/>
      </c>
      <c r="M41" s="31" t="n"/>
      <c r="N41" s="15">
        <f>IF(D41="","",MOD(D41-0.75,1)*1440)</f>
        <v/>
      </c>
      <c r="O41" s="15">
        <f>IF(E41="","",E41*1440)</f>
        <v/>
      </c>
    </row>
    <row r="42">
      <c r="B42" s="26" t="n"/>
      <c r="C42" s="27">
        <f>IF(B42="","",MID("LunMarMiéJueVieSábDom",(WEEKDAY(B42,2)-1)*3+1,3))</f>
        <v/>
      </c>
      <c r="D42" s="28" t="n"/>
      <c r="E42" s="28" t="n"/>
      <c r="F42" s="24" t="n"/>
      <c r="G42" s="29">
        <f>IF(OR(D42="",E42=""),"",MAX(0,ROUND(MOD(E42-D42,1)*24-N(F42)/60,2)))</f>
        <v/>
      </c>
      <c r="H42" s="30" t="n"/>
      <c r="I42" s="27">
        <f>IF(G42="","",IF(G42&gt;=$D$5,"Cumple",IF(G42&gt;=$D$5-$G$5,"Casi","Corto")))</f>
        <v/>
      </c>
      <c r="J42" s="15">
        <f>IF(N42="","",ROUND(ABS(N42-AVERAGE($N$8:$N$47)),0))</f>
        <v/>
      </c>
      <c r="K42" s="15">
        <f>IF(O42="","",ROUND(ABS(O42-AVERAGE($O$8:$O$47)),0))</f>
        <v/>
      </c>
      <c r="L42" s="27">
        <f>IF(OR(J42="",K42=""),"",IF(AND(J42&lt;=$J$5,K42&lt;=$J$5),"Sí","No"))</f>
        <v/>
      </c>
      <c r="M42" s="31" t="n"/>
      <c r="N42" s="15">
        <f>IF(D42="","",MOD(D42-0.75,1)*1440)</f>
        <v/>
      </c>
      <c r="O42" s="15">
        <f>IF(E42="","",E42*1440)</f>
        <v/>
      </c>
    </row>
    <row r="43">
      <c r="B43" s="26" t="n"/>
      <c r="C43" s="27">
        <f>IF(B43="","",MID("LunMarMiéJueVieSábDom",(WEEKDAY(B43,2)-1)*3+1,3))</f>
        <v/>
      </c>
      <c r="D43" s="28" t="n"/>
      <c r="E43" s="28" t="n"/>
      <c r="F43" s="24" t="n"/>
      <c r="G43" s="29">
        <f>IF(OR(D43="",E43=""),"",MAX(0,ROUND(MOD(E43-D43,1)*24-N(F43)/60,2)))</f>
        <v/>
      </c>
      <c r="H43" s="30" t="n"/>
      <c r="I43" s="27">
        <f>IF(G43="","",IF(G43&gt;=$D$5,"Cumple",IF(G43&gt;=$D$5-$G$5,"Casi","Corto")))</f>
        <v/>
      </c>
      <c r="J43" s="15">
        <f>IF(N43="","",ROUND(ABS(N43-AVERAGE($N$8:$N$47)),0))</f>
        <v/>
      </c>
      <c r="K43" s="15">
        <f>IF(O43="","",ROUND(ABS(O43-AVERAGE($O$8:$O$47)),0))</f>
        <v/>
      </c>
      <c r="L43" s="27">
        <f>IF(OR(J43="",K43=""),"",IF(AND(J43&lt;=$J$5,K43&lt;=$J$5),"Sí","No"))</f>
        <v/>
      </c>
      <c r="M43" s="31" t="n"/>
      <c r="N43" s="15">
        <f>IF(D43="","",MOD(D43-0.75,1)*1440)</f>
        <v/>
      </c>
      <c r="O43" s="15">
        <f>IF(E43="","",E43*1440)</f>
        <v/>
      </c>
    </row>
    <row r="44">
      <c r="B44" s="26" t="n"/>
      <c r="C44" s="27">
        <f>IF(B44="","",MID("LunMarMiéJueVieSábDom",(WEEKDAY(B44,2)-1)*3+1,3))</f>
        <v/>
      </c>
      <c r="D44" s="28" t="n"/>
      <c r="E44" s="28" t="n"/>
      <c r="F44" s="24" t="n"/>
      <c r="G44" s="29">
        <f>IF(OR(D44="",E44=""),"",MAX(0,ROUND(MOD(E44-D44,1)*24-N(F44)/60,2)))</f>
        <v/>
      </c>
      <c r="H44" s="30" t="n"/>
      <c r="I44" s="27">
        <f>IF(G44="","",IF(G44&gt;=$D$5,"Cumple",IF(G44&gt;=$D$5-$G$5,"Casi","Corto")))</f>
        <v/>
      </c>
      <c r="J44" s="15">
        <f>IF(N44="","",ROUND(ABS(N44-AVERAGE($N$8:$N$47)),0))</f>
        <v/>
      </c>
      <c r="K44" s="15">
        <f>IF(O44="","",ROUND(ABS(O44-AVERAGE($O$8:$O$47)),0))</f>
        <v/>
      </c>
      <c r="L44" s="27">
        <f>IF(OR(J44="",K44=""),"",IF(AND(J44&lt;=$J$5,K44&lt;=$J$5),"Sí","No"))</f>
        <v/>
      </c>
      <c r="M44" s="31" t="n"/>
      <c r="N44" s="15">
        <f>IF(D44="","",MOD(D44-0.75,1)*1440)</f>
        <v/>
      </c>
      <c r="O44" s="15">
        <f>IF(E44="","",E44*1440)</f>
        <v/>
      </c>
    </row>
    <row r="45">
      <c r="B45" s="26" t="n"/>
      <c r="C45" s="27">
        <f>IF(B45="","",MID("LunMarMiéJueVieSábDom",(WEEKDAY(B45,2)-1)*3+1,3))</f>
        <v/>
      </c>
      <c r="D45" s="28" t="n"/>
      <c r="E45" s="28" t="n"/>
      <c r="F45" s="24" t="n"/>
      <c r="G45" s="29">
        <f>IF(OR(D45="",E45=""),"",MAX(0,ROUND(MOD(E45-D45,1)*24-N(F45)/60,2)))</f>
        <v/>
      </c>
      <c r="H45" s="30" t="n"/>
      <c r="I45" s="27">
        <f>IF(G45="","",IF(G45&gt;=$D$5,"Cumple",IF(G45&gt;=$D$5-$G$5,"Casi","Corto")))</f>
        <v/>
      </c>
      <c r="J45" s="15">
        <f>IF(N45="","",ROUND(ABS(N45-AVERAGE($N$8:$N$47)),0))</f>
        <v/>
      </c>
      <c r="K45" s="15">
        <f>IF(O45="","",ROUND(ABS(O45-AVERAGE($O$8:$O$47)),0))</f>
        <v/>
      </c>
      <c r="L45" s="27">
        <f>IF(OR(J45="",K45=""),"",IF(AND(J45&lt;=$J$5,K45&lt;=$J$5),"Sí","No"))</f>
        <v/>
      </c>
      <c r="M45" s="31" t="n"/>
      <c r="N45" s="15">
        <f>IF(D45="","",MOD(D45-0.75,1)*1440)</f>
        <v/>
      </c>
      <c r="O45" s="15">
        <f>IF(E45="","",E45*1440)</f>
        <v/>
      </c>
    </row>
    <row r="46">
      <c r="B46" s="26" t="n"/>
      <c r="C46" s="27">
        <f>IF(B46="","",MID("LunMarMiéJueVieSábDom",(WEEKDAY(B46,2)-1)*3+1,3))</f>
        <v/>
      </c>
      <c r="D46" s="28" t="n"/>
      <c r="E46" s="28" t="n"/>
      <c r="F46" s="24" t="n"/>
      <c r="G46" s="29">
        <f>IF(OR(D46="",E46=""),"",MAX(0,ROUND(MOD(E46-D46,1)*24-N(F46)/60,2)))</f>
        <v/>
      </c>
      <c r="H46" s="30" t="n"/>
      <c r="I46" s="27">
        <f>IF(G46="","",IF(G46&gt;=$D$5,"Cumple",IF(G46&gt;=$D$5-$G$5,"Casi","Corto")))</f>
        <v/>
      </c>
      <c r="J46" s="15">
        <f>IF(N46="","",ROUND(ABS(N46-AVERAGE($N$8:$N$47)),0))</f>
        <v/>
      </c>
      <c r="K46" s="15">
        <f>IF(O46="","",ROUND(ABS(O46-AVERAGE($O$8:$O$47)),0))</f>
        <v/>
      </c>
      <c r="L46" s="27">
        <f>IF(OR(J46="",K46=""),"",IF(AND(J46&lt;=$J$5,K46&lt;=$J$5),"Sí","No"))</f>
        <v/>
      </c>
      <c r="M46" s="31" t="n"/>
      <c r="N46" s="15">
        <f>IF(D46="","",MOD(D46-0.75,1)*1440)</f>
        <v/>
      </c>
      <c r="O46" s="15">
        <f>IF(E46="","",E46*1440)</f>
        <v/>
      </c>
    </row>
    <row r="47">
      <c r="B47" s="26" t="n"/>
      <c r="C47" s="27">
        <f>IF(B47="","",MID("LunMarMiéJueVieSábDom",(WEEKDAY(B47,2)-1)*3+1,3))</f>
        <v/>
      </c>
      <c r="D47" s="28" t="n"/>
      <c r="E47" s="28" t="n"/>
      <c r="F47" s="24" t="n"/>
      <c r="G47" s="29">
        <f>IF(OR(D47="",E47=""),"",MAX(0,ROUND(MOD(E47-D47,1)*24-N(F47)/60,2)))</f>
        <v/>
      </c>
      <c r="H47" s="30" t="n"/>
      <c r="I47" s="27">
        <f>IF(G47="","",IF(G47&gt;=$D$5,"Cumple",IF(G47&gt;=$D$5-$G$5,"Casi","Corto")))</f>
        <v/>
      </c>
      <c r="J47" s="15">
        <f>IF(N47="","",ROUND(ABS(N47-AVERAGE($N$8:$N$47)),0))</f>
        <v/>
      </c>
      <c r="K47" s="15">
        <f>IF(O47="","",ROUND(ABS(O47-AVERAGE($O$8:$O$47)),0))</f>
        <v/>
      </c>
      <c r="L47" s="27">
        <f>IF(OR(J47="",K47=""),"",IF(AND(J47&lt;=$J$5,K47&lt;=$J$5),"Sí","No"))</f>
        <v/>
      </c>
      <c r="M47" s="31" t="n"/>
      <c r="N47" s="15">
        <f>IF(D47="","",MOD(D47-0.75,1)*1440)</f>
        <v/>
      </c>
      <c r="O47" s="15">
        <f>IF(E47="","",E47*1440)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2:M2"/>
    <mergeCell ref="B3:M3"/>
    <mergeCell ref="B5:C5"/>
    <mergeCell ref="E5:F5"/>
    <mergeCell ref="H5:I5"/>
  </mergeCells>
  <conditionalFormatting sqref="C8:C47">
    <cfRule type="expression" priority="1" dxfId="2">
      <formula>MOD(ROW(),2)=0</formula>
    </cfRule>
  </conditionalFormatting>
  <conditionalFormatting sqref="G8:L47">
    <cfRule type="expression" priority="2" dxfId="2">
      <formula>MOD(ROW(),2)=0</formula>
    </cfRule>
  </conditionalFormatting>
  <conditionalFormatting sqref="I8:I47">
    <cfRule type="cellIs" priority="3" operator="equal" dxfId="0">
      <formula>"Cumple"</formula>
    </cfRule>
    <cfRule type="cellIs" priority="4" operator="equal" dxfId="3">
      <formula>"Casi"</formula>
    </cfRule>
    <cfRule type="cellIs" priority="5" operator="equal" dxfId="1">
      <formula>"Corto"</formula>
    </cfRule>
  </conditionalFormatting>
  <conditionalFormatting sqref="L8:L47">
    <cfRule type="cellIs" priority="6" operator="equal" dxfId="0">
      <formula>"Sí"</formula>
    </cfRule>
    <cfRule type="cellIs" priority="7" operator="equal" dxfId="3">
      <formula>"No"</formula>
    </cfRule>
  </conditionalFormatting>
  <conditionalFormatting sqref="G8:G47">
    <cfRule type="dataBar" priority="8">
      <dataBar>
        <cfvo type="num" val="0"/>
        <cfvo type="max"/>
        <color rgb="0010B981"/>
      </dataBar>
    </cfRule>
  </conditionalFormatting>
  <dataValidations count="5">
    <dataValidation sqref="H8:H47" showDropDown="0" showInputMessage="0" showErrorMessage="1" allowBlank="1" errorTitle="Calidad no válida" error="Puntúa tu descanso con un número entero del 1 al 5." type="whole" operator="between">
      <formula1>1</formula1>
      <formula2>5</formula2>
    </dataValidation>
    <dataValidation sqref="D8:E47" showDropDown="0" showInputMessage="0" showErrorMessage="1" allowBlank="1" errorTitle="Hora no válida" error="Escribe una hora, por ejemplo 23:30 o 07:15." type="time" operator="between">
      <formula1>0</formula1>
      <formula2>0.999988</formula2>
    </dataValidation>
    <dataValidation sqref="F8:F47" showDropDown="0" showInputMessage="0" showErrorMessage="1" allowBlank="1" errorTitle="Minutos no válidos" error="Indica los minutos que tardaste en dormirte (0 a 600)." type="whole" operator="between">
      <formula1>0</formula1>
      <formula2>600</formula2>
    </dataValidation>
    <dataValidation sqref="B8:B47" showDropDown="0" showInputMessage="0" showErrorMessage="1" allowBlank="1" errorTitle="Fecha no válida" error="Escribe una fecha, por ejemplo 14/09/2026." type="date" operator="greaterThan">
      <formula1>36526</formula1>
    </dataValidation>
    <dataValidation sqref="D5 J5" showDropDown="0" showInputMessage="0" showErrorMessage="1" allowBlank="0" errorTitle="Valor no válido" error="Debe ser un número mayor que 0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sueño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2" t="inlineStr">
        <is>
          <t>1.  Abre la hoja «Registro» y revisa las tres celdas de ajustes de arriba: tu objetivo de horas (D5), la tolerancia para considerar una noche «casi» cumplida (G5) y el margen horario en minutos para el horario regular (J5).</t>
        </is>
      </c>
    </row>
    <row r="7" ht="30" customHeight="1">
      <c r="B7" s="32" t="inlineStr">
        <is>
          <t>2.  El objetivo es un valor tuyo: pon el que tú te hayas marcado. La plantilla no calcula ni recomienda cuántas horas debes dormir.</t>
        </is>
      </c>
    </row>
    <row r="8" ht="30" customHeight="1">
      <c r="B8" s="32" t="inlineStr">
        <is>
          <t>3.  Cada mañana escribe en la columna B la fecha del día en que te despiertas (dd/mm/aaaa), en una fila nueva, en orden cronológico y sin dejar filas vacías en medio.</t>
        </is>
      </c>
    </row>
    <row r="9" ht="30" customHeight="1">
      <c r="B9" s="32" t="inlineStr">
        <is>
          <t>4.  Anota la hora de acostarse (D) y la de levantarse (E) en formato hh:mm, por ejemplo 23:30 y 07:15. Si te acuestas después de medianoche (00:40) funciona igual: la plantilla entiende que cruzas el día.</t>
        </is>
      </c>
    </row>
    <row r="10" ht="30" customHeight="1">
      <c r="B10" s="32" t="inlineStr">
        <is>
          <t>5.  En «Minutos en dormirte» (F) apunta aproximadamente cuánto tardaste en conciliar el sueño; se resta del tiempo en cama para obtener las horas dormidas (G). Si no lo quieres usar, déjalo vacío.</t>
        </is>
      </c>
    </row>
    <row r="11" ht="30" customHeight="1">
      <c r="B11" s="32" t="inlineStr">
        <is>
          <t>6.  Puntúa en la columna H cómo te has sentido al despertar, de 1 (muy mal) a 5 (muy bien). Es una valoración subjetiva tuya.</t>
        </is>
      </c>
    </row>
    <row r="12" ht="30" customHeight="1">
      <c r="B12" s="32" t="inlineStr">
        <is>
          <t>7.  Las columnas Día, Horas dormidas, Estado, Desviaciones y Horario regular se rellenan solas. Estado: «Cumple» si llegas a tu objetivo, «Casi» si te quedas dentro de la tolerancia y «Corto» en el resto.</t>
        </is>
      </c>
    </row>
    <row r="13" ht="30" customHeight="1">
      <c r="B13" s="32" t="inlineStr">
        <is>
          <t>8.  Consulta la hoja «Panel» para ver horas medias, calidad media, horas medias de acostarse y levantarse, regularidad, resumen por semanas, por día de la semana y por nivel de calidad.</t>
        </is>
      </c>
    </row>
    <row r="15">
      <c r="B15" s="11" t="inlineStr">
        <is>
          <t>CONSEJOS</t>
        </is>
      </c>
    </row>
    <row r="16" ht="30" customHeight="1">
      <c r="B16" s="32" t="inlineStr">
        <is>
          <t>•  La regularidad compara cada hora de acostarse y levantarse con tu media del periodo registrado; una noche es «regular» si ambas desviaciones están dentro del margen que fijes en J5.</t>
        </is>
      </c>
    </row>
    <row r="17" ht="30" customHeight="1">
      <c r="B17" s="32" t="inlineStr">
        <is>
          <t>•  Las columnas auxiliares N y O (ocultas) convierten las horas en minutos para poder promediar horarios que cruzan la medianoche. No las borres.</t>
        </is>
      </c>
    </row>
    <row r="18" ht="30" customHeight="1">
      <c r="B18" s="32" t="inlineStr">
        <is>
          <t>•  Hay 40 filas preparadas. Para empezar un periodo nuevo, guarda una copia y borra solo las celdas crema (fechas, horas, minutos, calidad y notas).</t>
        </is>
      </c>
    </row>
    <row r="19" ht="30" customHeight="1">
      <c r="B19" s="32" t="inlineStr">
        <is>
          <t>•  Los datos de ejemplo son ficticios: bórralos antes de empezar. Las hojas están protegidas sin contraseña (Revisar &gt; Desproteger hoja).</t>
        </is>
      </c>
    </row>
    <row r="21">
      <c r="B21" s="25" t="inlineStr">
        <is>
          <t>Las celdas con fondo crema y texto azul son para rellenar; las verdes se calculan solas.</t>
        </is>
      </c>
    </row>
    <row r="23" ht="44" customHeight="1">
      <c r="B23" s="33" t="inlineStr">
        <is>
          <t>Aviso: esta plantilla sirve solo para registrar y organizar tus hábitos de sueño. No diagnostica ni trata ningún trastorno y no sustituye a un profesional sanitario. Si duermes mal de forma persistente, te sientes muy cansado durante el día o te preocupa tu descanso, consulta con tu médico.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2026-10-03T09:38:09Z</dcterms:created>
  <dcterms:modified xmlns:dcterms="http://purl.org/dc/terms/" xmlns:xsi="http://www.w3.org/2001/XMLSchema-instance" xsi:type="dcterms:W3CDTF">2026-10-03T09:38:09Z</dcterms:modified>
</cp:coreProperties>
</file>