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esiones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mm/yyyy"/>
    <numFmt numFmtId="167" formatCode="0.0&quot; h&quot;"/>
    <numFmt numFmtId="168" formatCode="0&quot; min&quot;"/>
    <numFmt numFmtId="169" formatCode="0.0"/>
    <numFmt numFmtId="170" formatCode="0&quot; días&quot;"/>
    <numFmt numFmtId="171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5" borderId="0" applyAlignment="1" pivotButton="0" quotePrefix="0" xfId="0">
      <alignment horizontal="center" vertical="center" wrapText="1"/>
    </xf>
    <xf numFmtId="1" fontId="9" fillId="5" borderId="0" applyAlignment="1" pivotButton="0" quotePrefix="0" xfId="0">
      <alignment horizontal="center" vertical="center"/>
    </xf>
    <xf numFmtId="167" fontId="9" fillId="5" borderId="0" applyAlignment="1" pivotButton="0" quotePrefix="0" xfId="0">
      <alignment horizontal="center" vertical="center"/>
    </xf>
    <xf numFmtId="168" fontId="9" fillId="5" borderId="0" applyAlignment="1" pivotButton="0" quotePrefix="0" xfId="0">
      <alignment horizontal="center" vertical="center"/>
    </xf>
    <xf numFmtId="169" fontId="9" fillId="5" borderId="0" applyAlignment="1" pivotButton="0" quotePrefix="0" xfId="0">
      <alignment horizontal="center" vertical="center"/>
    </xf>
    <xf numFmtId="170" fontId="9" fillId="5" borderId="0" applyAlignment="1" pivotButton="0" quotePrefix="0" xfId="0">
      <alignment horizontal="center" vertical="center"/>
    </xf>
    <xf numFmtId="3" fontId="9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169" fontId="6" fillId="0" borderId="1" applyAlignment="1" pivotButton="0" quotePrefix="0" xfId="0">
      <alignment horizontal="center" vertical="center"/>
    </xf>
    <xf numFmtId="171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11" fillId="6" borderId="1" applyAlignment="1" pivotButton="0" quotePrefix="0" xfId="0">
      <alignment vertical="center"/>
    </xf>
    <xf numFmtId="3" fontId="11" fillId="6" borderId="1" applyAlignment="1" pivotButton="0" quotePrefix="0" xfId="0">
      <alignment vertical="center"/>
    </xf>
    <xf numFmtId="169" fontId="11" fillId="6" borderId="1" applyAlignment="1" pivotButton="0" quotePrefix="0" xfId="0">
      <alignment vertical="center"/>
    </xf>
    <xf numFmtId="0" fontId="11" fillId="6" borderId="1" applyAlignment="1" pivotButton="0" quotePrefix="0" xfId="0">
      <alignment vertical="center"/>
    </xf>
    <xf numFmtId="166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71" fontId="11" fillId="6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3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6" fontId="6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por semana: yoga y meditación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'Panel'!$B$13:$B$22</f>
            </numRef>
          </cat>
          <val>
            <numRef>
              <f>'Panel'!$G$13:$G$22</f>
            </numRef>
          </val>
        </ser>
        <ser>
          <idx val="1"/>
          <order val="1"/>
          <tx>
            <strRef>
              <f>'Panel'!H12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'Panel'!$B$13:$B$22</f>
            </numRef>
          </cat>
          <val>
            <numRef>
              <f>'Panel'!$H$13:$H$22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por práctica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'Panel'!E35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'Panel'!$B$36:$B$43</f>
            </numRef>
          </cat>
          <val>
            <numRef>
              <f>'Panel'!$E$36:$E$43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Yoga frente a meditación (minutos)</a:t>
            </a:r>
          </a:p>
        </rich>
      </tx>
    </title>
    <plotArea>
      <pieChart>
        <varyColors val="1"/>
        <ser>
          <idx val="0"/>
          <order val="0"/>
          <tx>
            <strRef>
              <f>'Panel'!D47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'Panel'!$B$48:$B$49</f>
            </numRef>
          </cat>
          <val>
            <numRef>
              <f>'Panel'!$D$48:$D$49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12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35</row>
      <rowOff>0</rowOff>
    </from>
    <ext cx="43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4" customWidth="1" min="11" max="11"/>
    <col width="3" customWidth="1" min="12" max="12"/>
  </cols>
  <sheetData>
    <row r="2" ht="34" customHeight="1">
      <c r="B2" s="1" t="inlineStr">
        <is>
          <t>Panel de yoga y meditación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Resumen automático: constancia, minutos por semana y mes, reparto por práctica y sensación media.</t>
        </is>
      </c>
    </row>
    <row r="5" ht="26" customHeight="1">
      <c r="B5" s="4" t="inlineStr">
        <is>
          <t>SESIONES</t>
        </is>
      </c>
      <c r="D5" s="4" t="inlineStr">
        <is>
          <t>TIEMPO TOTAL</t>
        </is>
      </c>
      <c r="F5" s="4" t="inlineStr">
        <is>
          <t>DÍAS CON PRÁCTICA</t>
        </is>
      </c>
      <c r="H5" s="4" t="inlineStr">
        <is>
          <t>DURACIÓN MEDIA</t>
        </is>
      </c>
      <c r="J5" s="4" t="inlineStr">
        <is>
          <t>SENSACIÓN MEDIA (1-5)</t>
        </is>
      </c>
    </row>
    <row r="6" ht="36" customHeight="1">
      <c r="B6" s="5">
        <f>COUNT(Sesiones!B8:B47)</f>
        <v/>
      </c>
      <c r="D6" s="6">
        <f>SUM(Sesiones!E8:E47)/60</f>
        <v/>
      </c>
      <c r="F6" s="5">
        <f>SUM(Sesiones!K8:K47)</f>
        <v/>
      </c>
      <c r="H6" s="7">
        <f>IFERROR(AVERAGE(Sesiones!E8:E47),0)</f>
        <v/>
      </c>
      <c r="J6" s="8">
        <f>IFERROR(AVERAGE(Sesiones!G8:G47),0)</f>
        <v/>
      </c>
    </row>
    <row r="8" ht="26" customHeight="1">
      <c r="B8" s="4" t="inlineStr">
        <is>
          <t>RACHA ACTUAL (último registro)</t>
        </is>
      </c>
      <c r="D8" s="4" t="inlineStr">
        <is>
          <t>MEJOR RACHA</t>
        </is>
      </c>
      <c r="F8" s="4" t="inlineStr">
        <is>
          <t>ÚLTIMOS 7 DÍAS</t>
        </is>
      </c>
      <c r="H8" s="4" t="inlineStr">
        <is>
          <t>MINUTOS DE YOGA</t>
        </is>
      </c>
      <c r="J8" s="4" t="inlineStr">
        <is>
          <t>MINUTOS DE MEDITACIÓN</t>
        </is>
      </c>
    </row>
    <row r="9" ht="36" customHeight="1">
      <c r="B9" s="9">
        <f>IF(COUNT(Sesiones!B8:B47)=0,0,INDEX(Sesiones!L8:L47,MATCH(MAX(Sesiones!B8:B47),Sesiones!B8:B47,0)))</f>
        <v/>
      </c>
      <c r="D9" s="9">
        <f>MAX(0,MAX(Sesiones!L8:L47))</f>
        <v/>
      </c>
      <c r="F9" s="7">
        <f>IF(COUNT(Sesiones!B8:B47)=0,0,SUMIFS(Sesiones!E8:E47,Sesiones!B8:B47,"&gt;"&amp;(MAX(Sesiones!B8:B47)-7)))</f>
        <v/>
      </c>
      <c r="H9" s="10">
        <f>SUMIF(Sesiones!D8:D47,"Yoga",Sesiones!E8:E47)</f>
        <v/>
      </c>
      <c r="J9" s="10">
        <f>SUMIF(Sesiones!D8:D47,"Meditación",Sesiones!E8:E47)</f>
        <v/>
      </c>
    </row>
    <row r="11">
      <c r="B11" s="11" t="inlineStr">
        <is>
          <t>Constancia por semanas naturales (lunes a domingo)</t>
        </is>
      </c>
    </row>
    <row r="12" ht="44" customHeight="1">
      <c r="B12" s="12" t="inlineStr">
        <is>
          <t>Semana</t>
        </is>
      </c>
      <c r="C12" s="12" t="inlineStr">
        <is>
          <t>Desde</t>
        </is>
      </c>
      <c r="D12" s="12" t="inlineStr">
        <is>
          <t>Hasta</t>
        </is>
      </c>
      <c r="E12" s="12" t="inlineStr">
        <is>
          <t>Sesiones</t>
        </is>
      </c>
      <c r="F12" s="12" t="inlineStr">
        <is>
          <t>Días con práctica</t>
        </is>
      </c>
      <c r="G12" s="12" t="inlineStr">
        <is>
          <t>Min. yoga</t>
        </is>
      </c>
      <c r="H12" s="12" t="inlineStr">
        <is>
          <t>Min. meditación</t>
        </is>
      </c>
      <c r="I12" s="12" t="inlineStr">
        <is>
          <t>Minutos totales</t>
        </is>
      </c>
      <c r="J12" s="12" t="inlineStr">
        <is>
          <t>Sensación media</t>
        </is>
      </c>
      <c r="K12" s="12" t="inlineStr">
        <is>
          <t>% objetivo semanal</t>
        </is>
      </c>
    </row>
    <row r="13">
      <c r="B13" s="13" t="inlineStr">
        <is>
          <t>Sem. 1</t>
        </is>
      </c>
      <c r="C13" s="14">
        <f>IF(COUNT(Sesiones!B8:B47)=0,"",MIN(Sesiones!B8:B47)-WEEKDAY(MIN(Sesiones!B8:B47),2)+1)</f>
        <v/>
      </c>
      <c r="D13" s="14">
        <f>IF(C13="","",C13+6)</f>
        <v/>
      </c>
      <c r="E13" s="15">
        <f>IF(C13="","",COUNTIFS(Sesiones!B8:B47,"&gt;="&amp;C13,Sesiones!B8:B47,"&lt;="&amp;D13))</f>
        <v/>
      </c>
      <c r="F13" s="15">
        <f>IF(C13="","",SUMIFS(Sesiones!K8:K47,Sesiones!B8:B47,"&gt;="&amp;C13,Sesiones!B8:B47,"&lt;="&amp;D13))</f>
        <v/>
      </c>
      <c r="G13" s="16">
        <f>IF(C13="","",SUMIFS(Sesiones!E8:E47,Sesiones!B8:B47,"&gt;="&amp;C13,Sesiones!B8:B47,"&lt;="&amp;D13,Sesiones!D8:D47,"Yoga"))</f>
        <v/>
      </c>
      <c r="H13" s="16">
        <f>IF(C13="","",SUMIFS(Sesiones!E8:E47,Sesiones!B8:B47,"&gt;="&amp;C13,Sesiones!B8:B47,"&lt;="&amp;D13,Sesiones!D8:D47,"Meditación"))</f>
        <v/>
      </c>
      <c r="I13" s="17">
        <f>IF(C13="","",G13+H13)</f>
        <v/>
      </c>
      <c r="J13" s="18">
        <f>IF(C13="","",IFERROR(SUMIFS(Sesiones!G8:G47,Sesiones!B8:B47,"&gt;="&amp;C13,Sesiones!B8:B47,"&lt;="&amp;D13)/COUNTIFS(Sesiones!B8:B47,"&gt;="&amp;C13,Sesiones!B8:B47,"&lt;="&amp;D13,Sesiones!G8:G47,"&gt;0"),""))</f>
        <v/>
      </c>
      <c r="K13" s="19">
        <f>IF(C13="","",I13/Sesiones!$D$5)</f>
        <v/>
      </c>
    </row>
    <row r="14">
      <c r="B14" s="13" t="inlineStr">
        <is>
          <t>Sem. 2</t>
        </is>
      </c>
      <c r="C14" s="14">
        <f>IF(C13="","",IF(C13+7&gt;MAX(Sesiones!B8:B47),"",C13+7))</f>
        <v/>
      </c>
      <c r="D14" s="14">
        <f>IF(C14="","",C14+6)</f>
        <v/>
      </c>
      <c r="E14" s="15">
        <f>IF(C14="","",COUNTIFS(Sesiones!B8:B47,"&gt;="&amp;C14,Sesiones!B8:B47,"&lt;="&amp;D14))</f>
        <v/>
      </c>
      <c r="F14" s="15">
        <f>IF(C14="","",SUMIFS(Sesiones!K8:K47,Sesiones!B8:B47,"&gt;="&amp;C14,Sesiones!B8:B47,"&lt;="&amp;D14))</f>
        <v/>
      </c>
      <c r="G14" s="16">
        <f>IF(C14="","",SUMIFS(Sesiones!E8:E47,Sesiones!B8:B47,"&gt;="&amp;C14,Sesiones!B8:B47,"&lt;="&amp;D14,Sesiones!D8:D47,"Yoga"))</f>
        <v/>
      </c>
      <c r="H14" s="16">
        <f>IF(C14="","",SUMIFS(Sesiones!E8:E47,Sesiones!B8:B47,"&gt;="&amp;C14,Sesiones!B8:B47,"&lt;="&amp;D14,Sesiones!D8:D47,"Meditación"))</f>
        <v/>
      </c>
      <c r="I14" s="17">
        <f>IF(C14="","",G14+H14)</f>
        <v/>
      </c>
      <c r="J14" s="18">
        <f>IF(C14="","",IFERROR(SUMIFS(Sesiones!G8:G47,Sesiones!B8:B47,"&gt;="&amp;C14,Sesiones!B8:B47,"&lt;="&amp;D14)/COUNTIFS(Sesiones!B8:B47,"&gt;="&amp;C14,Sesiones!B8:B47,"&lt;="&amp;D14,Sesiones!G8:G47,"&gt;0"),""))</f>
        <v/>
      </c>
      <c r="K14" s="19">
        <f>IF(C14="","",I14/Sesiones!$D$5)</f>
        <v/>
      </c>
    </row>
    <row r="15">
      <c r="B15" s="13" t="inlineStr">
        <is>
          <t>Sem. 3</t>
        </is>
      </c>
      <c r="C15" s="14">
        <f>IF(C14="","",IF(C14+7&gt;MAX(Sesiones!B8:B47),"",C14+7))</f>
        <v/>
      </c>
      <c r="D15" s="14">
        <f>IF(C15="","",C15+6)</f>
        <v/>
      </c>
      <c r="E15" s="15">
        <f>IF(C15="","",COUNTIFS(Sesiones!B8:B47,"&gt;="&amp;C15,Sesiones!B8:B47,"&lt;="&amp;D15))</f>
        <v/>
      </c>
      <c r="F15" s="15">
        <f>IF(C15="","",SUMIFS(Sesiones!K8:K47,Sesiones!B8:B47,"&gt;="&amp;C15,Sesiones!B8:B47,"&lt;="&amp;D15))</f>
        <v/>
      </c>
      <c r="G15" s="16">
        <f>IF(C15="","",SUMIFS(Sesiones!E8:E47,Sesiones!B8:B47,"&gt;="&amp;C15,Sesiones!B8:B47,"&lt;="&amp;D15,Sesiones!D8:D47,"Yoga"))</f>
        <v/>
      </c>
      <c r="H15" s="16">
        <f>IF(C15="","",SUMIFS(Sesiones!E8:E47,Sesiones!B8:B47,"&gt;="&amp;C15,Sesiones!B8:B47,"&lt;="&amp;D15,Sesiones!D8:D47,"Meditación"))</f>
        <v/>
      </c>
      <c r="I15" s="17">
        <f>IF(C15="","",G15+H15)</f>
        <v/>
      </c>
      <c r="J15" s="18">
        <f>IF(C15="","",IFERROR(SUMIFS(Sesiones!G8:G47,Sesiones!B8:B47,"&gt;="&amp;C15,Sesiones!B8:B47,"&lt;="&amp;D15)/COUNTIFS(Sesiones!B8:B47,"&gt;="&amp;C15,Sesiones!B8:B47,"&lt;="&amp;D15,Sesiones!G8:G47,"&gt;0"),""))</f>
        <v/>
      </c>
      <c r="K15" s="19">
        <f>IF(C15="","",I15/Sesiones!$D$5)</f>
        <v/>
      </c>
    </row>
    <row r="16">
      <c r="B16" s="13" t="inlineStr">
        <is>
          <t>Sem. 4</t>
        </is>
      </c>
      <c r="C16" s="14">
        <f>IF(C15="","",IF(C15+7&gt;MAX(Sesiones!B8:B47),"",C15+7))</f>
        <v/>
      </c>
      <c r="D16" s="14">
        <f>IF(C16="","",C16+6)</f>
        <v/>
      </c>
      <c r="E16" s="15">
        <f>IF(C16="","",COUNTIFS(Sesiones!B8:B47,"&gt;="&amp;C16,Sesiones!B8:B47,"&lt;="&amp;D16))</f>
        <v/>
      </c>
      <c r="F16" s="15">
        <f>IF(C16="","",SUMIFS(Sesiones!K8:K47,Sesiones!B8:B47,"&gt;="&amp;C16,Sesiones!B8:B47,"&lt;="&amp;D16))</f>
        <v/>
      </c>
      <c r="G16" s="16">
        <f>IF(C16="","",SUMIFS(Sesiones!E8:E47,Sesiones!B8:B47,"&gt;="&amp;C16,Sesiones!B8:B47,"&lt;="&amp;D16,Sesiones!D8:D47,"Yoga"))</f>
        <v/>
      </c>
      <c r="H16" s="16">
        <f>IF(C16="","",SUMIFS(Sesiones!E8:E47,Sesiones!B8:B47,"&gt;="&amp;C16,Sesiones!B8:B47,"&lt;="&amp;D16,Sesiones!D8:D47,"Meditación"))</f>
        <v/>
      </c>
      <c r="I16" s="17">
        <f>IF(C16="","",G16+H16)</f>
        <v/>
      </c>
      <c r="J16" s="18">
        <f>IF(C16="","",IFERROR(SUMIFS(Sesiones!G8:G47,Sesiones!B8:B47,"&gt;="&amp;C16,Sesiones!B8:B47,"&lt;="&amp;D16)/COUNTIFS(Sesiones!B8:B47,"&gt;="&amp;C16,Sesiones!B8:B47,"&lt;="&amp;D16,Sesiones!G8:G47,"&gt;0"),""))</f>
        <v/>
      </c>
      <c r="K16" s="19">
        <f>IF(C16="","",I16/Sesiones!$D$5)</f>
        <v/>
      </c>
    </row>
    <row r="17">
      <c r="B17" s="13" t="inlineStr">
        <is>
          <t>Sem. 5</t>
        </is>
      </c>
      <c r="C17" s="14">
        <f>IF(C16="","",IF(C16+7&gt;MAX(Sesiones!B8:B47),"",C16+7))</f>
        <v/>
      </c>
      <c r="D17" s="14">
        <f>IF(C17="","",C17+6)</f>
        <v/>
      </c>
      <c r="E17" s="15">
        <f>IF(C17="","",COUNTIFS(Sesiones!B8:B47,"&gt;="&amp;C17,Sesiones!B8:B47,"&lt;="&amp;D17))</f>
        <v/>
      </c>
      <c r="F17" s="15">
        <f>IF(C17="","",SUMIFS(Sesiones!K8:K47,Sesiones!B8:B47,"&gt;="&amp;C17,Sesiones!B8:B47,"&lt;="&amp;D17))</f>
        <v/>
      </c>
      <c r="G17" s="16">
        <f>IF(C17="","",SUMIFS(Sesiones!E8:E47,Sesiones!B8:B47,"&gt;="&amp;C17,Sesiones!B8:B47,"&lt;="&amp;D17,Sesiones!D8:D47,"Yoga"))</f>
        <v/>
      </c>
      <c r="H17" s="16">
        <f>IF(C17="","",SUMIFS(Sesiones!E8:E47,Sesiones!B8:B47,"&gt;="&amp;C17,Sesiones!B8:B47,"&lt;="&amp;D17,Sesiones!D8:D47,"Meditación"))</f>
        <v/>
      </c>
      <c r="I17" s="17">
        <f>IF(C17="","",G17+H17)</f>
        <v/>
      </c>
      <c r="J17" s="18">
        <f>IF(C17="","",IFERROR(SUMIFS(Sesiones!G8:G47,Sesiones!B8:B47,"&gt;="&amp;C17,Sesiones!B8:B47,"&lt;="&amp;D17)/COUNTIFS(Sesiones!B8:B47,"&gt;="&amp;C17,Sesiones!B8:B47,"&lt;="&amp;D17,Sesiones!G8:G47,"&gt;0"),""))</f>
        <v/>
      </c>
      <c r="K17" s="19">
        <f>IF(C17="","",I17/Sesiones!$D$5)</f>
        <v/>
      </c>
    </row>
    <row r="18">
      <c r="B18" s="13" t="inlineStr">
        <is>
          <t>Sem. 6</t>
        </is>
      </c>
      <c r="C18" s="14">
        <f>IF(C17="","",IF(C17+7&gt;MAX(Sesiones!B8:B47),"",C17+7))</f>
        <v/>
      </c>
      <c r="D18" s="14">
        <f>IF(C18="","",C18+6)</f>
        <v/>
      </c>
      <c r="E18" s="15">
        <f>IF(C18="","",COUNTIFS(Sesiones!B8:B47,"&gt;="&amp;C18,Sesiones!B8:B47,"&lt;="&amp;D18))</f>
        <v/>
      </c>
      <c r="F18" s="15">
        <f>IF(C18="","",SUMIFS(Sesiones!K8:K47,Sesiones!B8:B47,"&gt;="&amp;C18,Sesiones!B8:B47,"&lt;="&amp;D18))</f>
        <v/>
      </c>
      <c r="G18" s="16">
        <f>IF(C18="","",SUMIFS(Sesiones!E8:E47,Sesiones!B8:B47,"&gt;="&amp;C18,Sesiones!B8:B47,"&lt;="&amp;D18,Sesiones!D8:D47,"Yoga"))</f>
        <v/>
      </c>
      <c r="H18" s="16">
        <f>IF(C18="","",SUMIFS(Sesiones!E8:E47,Sesiones!B8:B47,"&gt;="&amp;C18,Sesiones!B8:B47,"&lt;="&amp;D18,Sesiones!D8:D47,"Meditación"))</f>
        <v/>
      </c>
      <c r="I18" s="17">
        <f>IF(C18="","",G18+H18)</f>
        <v/>
      </c>
      <c r="J18" s="18">
        <f>IF(C18="","",IFERROR(SUMIFS(Sesiones!G8:G47,Sesiones!B8:B47,"&gt;="&amp;C18,Sesiones!B8:B47,"&lt;="&amp;D18)/COUNTIFS(Sesiones!B8:B47,"&gt;="&amp;C18,Sesiones!B8:B47,"&lt;="&amp;D18,Sesiones!G8:G47,"&gt;0"),""))</f>
        <v/>
      </c>
      <c r="K18" s="19">
        <f>IF(C18="","",I18/Sesiones!$D$5)</f>
        <v/>
      </c>
    </row>
    <row r="19">
      <c r="B19" s="13" t="inlineStr">
        <is>
          <t>Sem. 7</t>
        </is>
      </c>
      <c r="C19" s="14">
        <f>IF(C18="","",IF(C18+7&gt;MAX(Sesiones!B8:B47),"",C18+7))</f>
        <v/>
      </c>
      <c r="D19" s="14">
        <f>IF(C19="","",C19+6)</f>
        <v/>
      </c>
      <c r="E19" s="15">
        <f>IF(C19="","",COUNTIFS(Sesiones!B8:B47,"&gt;="&amp;C19,Sesiones!B8:B47,"&lt;="&amp;D19))</f>
        <v/>
      </c>
      <c r="F19" s="15">
        <f>IF(C19="","",SUMIFS(Sesiones!K8:K47,Sesiones!B8:B47,"&gt;="&amp;C19,Sesiones!B8:B47,"&lt;="&amp;D19))</f>
        <v/>
      </c>
      <c r="G19" s="16">
        <f>IF(C19="","",SUMIFS(Sesiones!E8:E47,Sesiones!B8:B47,"&gt;="&amp;C19,Sesiones!B8:B47,"&lt;="&amp;D19,Sesiones!D8:D47,"Yoga"))</f>
        <v/>
      </c>
      <c r="H19" s="16">
        <f>IF(C19="","",SUMIFS(Sesiones!E8:E47,Sesiones!B8:B47,"&gt;="&amp;C19,Sesiones!B8:B47,"&lt;="&amp;D19,Sesiones!D8:D47,"Meditación"))</f>
        <v/>
      </c>
      <c r="I19" s="17">
        <f>IF(C19="","",G19+H19)</f>
        <v/>
      </c>
      <c r="J19" s="18">
        <f>IF(C19="","",IFERROR(SUMIFS(Sesiones!G8:G47,Sesiones!B8:B47,"&gt;="&amp;C19,Sesiones!B8:B47,"&lt;="&amp;D19)/COUNTIFS(Sesiones!B8:B47,"&gt;="&amp;C19,Sesiones!B8:B47,"&lt;="&amp;D19,Sesiones!G8:G47,"&gt;0"),""))</f>
        <v/>
      </c>
      <c r="K19" s="19">
        <f>IF(C19="","",I19/Sesiones!$D$5)</f>
        <v/>
      </c>
    </row>
    <row r="20">
      <c r="B20" s="13" t="inlineStr">
        <is>
          <t>Sem. 8</t>
        </is>
      </c>
      <c r="C20" s="14">
        <f>IF(C19="","",IF(C19+7&gt;MAX(Sesiones!B8:B47),"",C19+7))</f>
        <v/>
      </c>
      <c r="D20" s="14">
        <f>IF(C20="","",C20+6)</f>
        <v/>
      </c>
      <c r="E20" s="15">
        <f>IF(C20="","",COUNTIFS(Sesiones!B8:B47,"&gt;="&amp;C20,Sesiones!B8:B47,"&lt;="&amp;D20))</f>
        <v/>
      </c>
      <c r="F20" s="15">
        <f>IF(C20="","",SUMIFS(Sesiones!K8:K47,Sesiones!B8:B47,"&gt;="&amp;C20,Sesiones!B8:B47,"&lt;="&amp;D20))</f>
        <v/>
      </c>
      <c r="G20" s="16">
        <f>IF(C20="","",SUMIFS(Sesiones!E8:E47,Sesiones!B8:B47,"&gt;="&amp;C20,Sesiones!B8:B47,"&lt;="&amp;D20,Sesiones!D8:D47,"Yoga"))</f>
        <v/>
      </c>
      <c r="H20" s="16">
        <f>IF(C20="","",SUMIFS(Sesiones!E8:E47,Sesiones!B8:B47,"&gt;="&amp;C20,Sesiones!B8:B47,"&lt;="&amp;D20,Sesiones!D8:D47,"Meditación"))</f>
        <v/>
      </c>
      <c r="I20" s="17">
        <f>IF(C20="","",G20+H20)</f>
        <v/>
      </c>
      <c r="J20" s="18">
        <f>IF(C20="","",IFERROR(SUMIFS(Sesiones!G8:G47,Sesiones!B8:B47,"&gt;="&amp;C20,Sesiones!B8:B47,"&lt;="&amp;D20)/COUNTIFS(Sesiones!B8:B47,"&gt;="&amp;C20,Sesiones!B8:B47,"&lt;="&amp;D20,Sesiones!G8:G47,"&gt;0"),""))</f>
        <v/>
      </c>
      <c r="K20" s="19">
        <f>IF(C20="","",I20/Sesiones!$D$5)</f>
        <v/>
      </c>
    </row>
    <row r="21">
      <c r="B21" s="13" t="inlineStr">
        <is>
          <t>Sem. 9</t>
        </is>
      </c>
      <c r="C21" s="14">
        <f>IF(C20="","",IF(C20+7&gt;MAX(Sesiones!B8:B47),"",C20+7))</f>
        <v/>
      </c>
      <c r="D21" s="14">
        <f>IF(C21="","",C21+6)</f>
        <v/>
      </c>
      <c r="E21" s="15">
        <f>IF(C21="","",COUNTIFS(Sesiones!B8:B47,"&gt;="&amp;C21,Sesiones!B8:B47,"&lt;="&amp;D21))</f>
        <v/>
      </c>
      <c r="F21" s="15">
        <f>IF(C21="","",SUMIFS(Sesiones!K8:K47,Sesiones!B8:B47,"&gt;="&amp;C21,Sesiones!B8:B47,"&lt;="&amp;D21))</f>
        <v/>
      </c>
      <c r="G21" s="16">
        <f>IF(C21="","",SUMIFS(Sesiones!E8:E47,Sesiones!B8:B47,"&gt;="&amp;C21,Sesiones!B8:B47,"&lt;="&amp;D21,Sesiones!D8:D47,"Yoga"))</f>
        <v/>
      </c>
      <c r="H21" s="16">
        <f>IF(C21="","",SUMIFS(Sesiones!E8:E47,Sesiones!B8:B47,"&gt;="&amp;C21,Sesiones!B8:B47,"&lt;="&amp;D21,Sesiones!D8:D47,"Meditación"))</f>
        <v/>
      </c>
      <c r="I21" s="17">
        <f>IF(C21="","",G21+H21)</f>
        <v/>
      </c>
      <c r="J21" s="18">
        <f>IF(C21="","",IFERROR(SUMIFS(Sesiones!G8:G47,Sesiones!B8:B47,"&gt;="&amp;C21,Sesiones!B8:B47,"&lt;="&amp;D21)/COUNTIFS(Sesiones!B8:B47,"&gt;="&amp;C21,Sesiones!B8:B47,"&lt;="&amp;D21,Sesiones!G8:G47,"&gt;0"),""))</f>
        <v/>
      </c>
      <c r="K21" s="19">
        <f>IF(C21="","",I21/Sesiones!$D$5)</f>
        <v/>
      </c>
    </row>
    <row r="22">
      <c r="B22" s="13" t="inlineStr">
        <is>
          <t>Sem. 10</t>
        </is>
      </c>
      <c r="C22" s="14">
        <f>IF(C21="","",IF(C21+7&gt;MAX(Sesiones!B8:B47),"",C21+7))</f>
        <v/>
      </c>
      <c r="D22" s="14">
        <f>IF(C22="","",C22+6)</f>
        <v/>
      </c>
      <c r="E22" s="15">
        <f>IF(C22="","",COUNTIFS(Sesiones!B8:B47,"&gt;="&amp;C22,Sesiones!B8:B47,"&lt;="&amp;D22))</f>
        <v/>
      </c>
      <c r="F22" s="15">
        <f>IF(C22="","",SUMIFS(Sesiones!K8:K47,Sesiones!B8:B47,"&gt;="&amp;C22,Sesiones!B8:B47,"&lt;="&amp;D22))</f>
        <v/>
      </c>
      <c r="G22" s="16">
        <f>IF(C22="","",SUMIFS(Sesiones!E8:E47,Sesiones!B8:B47,"&gt;="&amp;C22,Sesiones!B8:B47,"&lt;="&amp;D22,Sesiones!D8:D47,"Yoga"))</f>
        <v/>
      </c>
      <c r="H22" s="16">
        <f>IF(C22="","",SUMIFS(Sesiones!E8:E47,Sesiones!B8:B47,"&gt;="&amp;C22,Sesiones!B8:B47,"&lt;="&amp;D22,Sesiones!D8:D47,"Meditación"))</f>
        <v/>
      </c>
      <c r="I22" s="17">
        <f>IF(C22="","",G22+H22)</f>
        <v/>
      </c>
      <c r="J22" s="18">
        <f>IF(C22="","",IFERROR(SUMIFS(Sesiones!G8:G47,Sesiones!B8:B47,"&gt;="&amp;C22,Sesiones!B8:B47,"&lt;="&amp;D22)/COUNTIFS(Sesiones!B8:B47,"&gt;="&amp;C22,Sesiones!B8:B47,"&lt;="&amp;D22,Sesiones!G8:G47,"&gt;0"),""))</f>
        <v/>
      </c>
      <c r="K22" s="19">
        <f>IF(C22="","",I22/Sesiones!$D$5)</f>
        <v/>
      </c>
    </row>
    <row r="23">
      <c r="B23" s="20" t="inlineStr">
        <is>
          <t>Total</t>
        </is>
      </c>
      <c r="E23" s="21">
        <f>SUM(E13:E22)</f>
        <v/>
      </c>
      <c r="F23" s="21">
        <f>SUM(F13:F22)</f>
        <v/>
      </c>
      <c r="G23" s="22">
        <f>SUM(G13:G22)</f>
        <v/>
      </c>
      <c r="H23" s="22">
        <f>SUM(H13:H22)</f>
        <v/>
      </c>
      <c r="I23" s="22">
        <f>SUM(I13:I22)</f>
        <v/>
      </c>
      <c r="J23" s="23">
        <f>IFERROR(AVERAGE(J13:J22),"")</f>
        <v/>
      </c>
      <c r="K23" s="24">
        <f>COUNTIF(K13:K22,"&gt;=1")&amp;" sem. ok"</f>
        <v/>
      </c>
    </row>
    <row r="25">
      <c r="B25" s="11" t="inlineStr">
        <is>
          <t>Resumen por meses</t>
        </is>
      </c>
    </row>
    <row r="26" ht="44" customHeight="1">
      <c r="B26" s="12" t="inlineStr">
        <is>
          <t>Mes</t>
        </is>
      </c>
      <c r="C26" s="12" t="inlineStr">
        <is>
          <t>Sesiones</t>
        </is>
      </c>
      <c r="D26" s="12" t="inlineStr">
        <is>
          <t>Días con práctica</t>
        </is>
      </c>
      <c r="E26" s="12" t="inlineStr">
        <is>
          <t>Minutos</t>
        </is>
      </c>
      <c r="F26" s="12" t="inlineStr">
        <is>
          <t>Horas</t>
        </is>
      </c>
      <c r="G26" s="12" t="inlineStr">
        <is>
          <t>Min. yoga</t>
        </is>
      </c>
      <c r="H26" s="12" t="inlineStr">
        <is>
          <t>Min. meditación</t>
        </is>
      </c>
      <c r="I26" s="12" t="inlineStr">
        <is>
          <t>Sensación media</t>
        </is>
      </c>
      <c r="J26" s="12" t="inlineStr">
        <is>
          <t>% objetivo mensual</t>
        </is>
      </c>
    </row>
    <row r="27">
      <c r="B27" s="25">
        <f>IF(COUNT(Sesiones!B8:B47)=0,"",DATE(YEAR(MIN(Sesiones!B8:B47)),MONTH(MIN(Sesiones!B8:B47)),1))</f>
        <v/>
      </c>
      <c r="C27" s="15">
        <f>IF(B27="","",COUNTIF(Sesiones!J8:J47,B27))</f>
        <v/>
      </c>
      <c r="D27" s="15">
        <f>IF(B27="","",SUMIF(Sesiones!J8:J47,B27,Sesiones!K8:K47))</f>
        <v/>
      </c>
      <c r="E27" s="17">
        <f>IF(B27="","",SUMIF(Sesiones!J8:J47,B27,Sesiones!E8:E47))</f>
        <v/>
      </c>
      <c r="F27" s="18">
        <f>IF(B27="","",E27/60)</f>
        <v/>
      </c>
      <c r="G27" s="16">
        <f>IF(B27="","",SUMIFS(Sesiones!E8:E47,Sesiones!J8:J47,B27,Sesiones!D8:D47,"Yoga"))</f>
        <v/>
      </c>
      <c r="H27" s="16">
        <f>IF(B27="","",SUMIFS(Sesiones!E8:E47,Sesiones!J8:J47,B27,Sesiones!D8:D47,"Meditación"))</f>
        <v/>
      </c>
      <c r="I27" s="18">
        <f>IF(B27="","",IFERROR(SUMIF(Sesiones!J8:J47,B27,Sesiones!G8:G47)/COUNTIFS(Sesiones!J8:J47,B27,Sesiones!G8:G47,"&gt;0"),""))</f>
        <v/>
      </c>
      <c r="J27" s="19">
        <f>IF(B27="","",E27/Sesiones!$G$5)</f>
        <v/>
      </c>
    </row>
    <row r="28">
      <c r="B28" s="25">
        <f>IF(B27="","",IF(EDATE(B27,1)&gt;MAX(Sesiones!B8:B47),"",EDATE(B27,1)))</f>
        <v/>
      </c>
      <c r="C28" s="15">
        <f>IF(B28="","",COUNTIF(Sesiones!J8:J47,B28))</f>
        <v/>
      </c>
      <c r="D28" s="15">
        <f>IF(B28="","",SUMIF(Sesiones!J8:J47,B28,Sesiones!K8:K47))</f>
        <v/>
      </c>
      <c r="E28" s="17">
        <f>IF(B28="","",SUMIF(Sesiones!J8:J47,B28,Sesiones!E8:E47))</f>
        <v/>
      </c>
      <c r="F28" s="18">
        <f>IF(B28="","",E28/60)</f>
        <v/>
      </c>
      <c r="G28" s="16">
        <f>IF(B28="","",SUMIFS(Sesiones!E8:E47,Sesiones!J8:J47,B28,Sesiones!D8:D47,"Yoga"))</f>
        <v/>
      </c>
      <c r="H28" s="16">
        <f>IF(B28="","",SUMIFS(Sesiones!E8:E47,Sesiones!J8:J47,B28,Sesiones!D8:D47,"Meditación"))</f>
        <v/>
      </c>
      <c r="I28" s="18">
        <f>IF(B28="","",IFERROR(SUMIF(Sesiones!J8:J47,B28,Sesiones!G8:G47)/COUNTIFS(Sesiones!J8:J47,B28,Sesiones!G8:G47,"&gt;0"),""))</f>
        <v/>
      </c>
      <c r="J28" s="19">
        <f>IF(B28="","",E28/Sesiones!$G$5)</f>
        <v/>
      </c>
    </row>
    <row r="29">
      <c r="B29" s="25">
        <f>IF(B28="","",IF(EDATE(B28,1)&gt;MAX(Sesiones!B8:B47),"",EDATE(B28,1)))</f>
        <v/>
      </c>
      <c r="C29" s="15">
        <f>IF(B29="","",COUNTIF(Sesiones!J8:J47,B29))</f>
        <v/>
      </c>
      <c r="D29" s="15">
        <f>IF(B29="","",SUMIF(Sesiones!J8:J47,B29,Sesiones!K8:K47))</f>
        <v/>
      </c>
      <c r="E29" s="17">
        <f>IF(B29="","",SUMIF(Sesiones!J8:J47,B29,Sesiones!E8:E47))</f>
        <v/>
      </c>
      <c r="F29" s="18">
        <f>IF(B29="","",E29/60)</f>
        <v/>
      </c>
      <c r="G29" s="16">
        <f>IF(B29="","",SUMIFS(Sesiones!E8:E47,Sesiones!J8:J47,B29,Sesiones!D8:D47,"Yoga"))</f>
        <v/>
      </c>
      <c r="H29" s="16">
        <f>IF(B29="","",SUMIFS(Sesiones!E8:E47,Sesiones!J8:J47,B29,Sesiones!D8:D47,"Meditación"))</f>
        <v/>
      </c>
      <c r="I29" s="18">
        <f>IF(B29="","",IFERROR(SUMIF(Sesiones!J8:J47,B29,Sesiones!G8:G47)/COUNTIFS(Sesiones!J8:J47,B29,Sesiones!G8:G47,"&gt;0"),""))</f>
        <v/>
      </c>
      <c r="J29" s="19">
        <f>IF(B29="","",E29/Sesiones!$G$5)</f>
        <v/>
      </c>
    </row>
    <row r="30">
      <c r="B30" s="25">
        <f>IF(B29="","",IF(EDATE(B29,1)&gt;MAX(Sesiones!B8:B47),"",EDATE(B29,1)))</f>
        <v/>
      </c>
      <c r="C30" s="15">
        <f>IF(B30="","",COUNTIF(Sesiones!J8:J47,B30))</f>
        <v/>
      </c>
      <c r="D30" s="15">
        <f>IF(B30="","",SUMIF(Sesiones!J8:J47,B30,Sesiones!K8:K47))</f>
        <v/>
      </c>
      <c r="E30" s="17">
        <f>IF(B30="","",SUMIF(Sesiones!J8:J47,B30,Sesiones!E8:E47))</f>
        <v/>
      </c>
      <c r="F30" s="18">
        <f>IF(B30="","",E30/60)</f>
        <v/>
      </c>
      <c r="G30" s="16">
        <f>IF(B30="","",SUMIFS(Sesiones!E8:E47,Sesiones!J8:J47,B30,Sesiones!D8:D47,"Yoga"))</f>
        <v/>
      </c>
      <c r="H30" s="16">
        <f>IF(B30="","",SUMIFS(Sesiones!E8:E47,Sesiones!J8:J47,B30,Sesiones!D8:D47,"Meditación"))</f>
        <v/>
      </c>
      <c r="I30" s="18">
        <f>IF(B30="","",IFERROR(SUMIF(Sesiones!J8:J47,B30,Sesiones!G8:G47)/COUNTIFS(Sesiones!J8:J47,B30,Sesiones!G8:G47,"&gt;0"),""))</f>
        <v/>
      </c>
      <c r="J30" s="19">
        <f>IF(B30="","",E30/Sesiones!$G$5)</f>
        <v/>
      </c>
    </row>
    <row r="31">
      <c r="B31" s="25">
        <f>IF(B30="","",IF(EDATE(B30,1)&gt;MAX(Sesiones!B8:B47),"",EDATE(B30,1)))</f>
        <v/>
      </c>
      <c r="C31" s="15">
        <f>IF(B31="","",COUNTIF(Sesiones!J8:J47,B31))</f>
        <v/>
      </c>
      <c r="D31" s="15">
        <f>IF(B31="","",SUMIF(Sesiones!J8:J47,B31,Sesiones!K8:K47))</f>
        <v/>
      </c>
      <c r="E31" s="17">
        <f>IF(B31="","",SUMIF(Sesiones!J8:J47,B31,Sesiones!E8:E47))</f>
        <v/>
      </c>
      <c r="F31" s="18">
        <f>IF(B31="","",E31/60)</f>
        <v/>
      </c>
      <c r="G31" s="16">
        <f>IF(B31="","",SUMIFS(Sesiones!E8:E47,Sesiones!J8:J47,B31,Sesiones!D8:D47,"Yoga"))</f>
        <v/>
      </c>
      <c r="H31" s="16">
        <f>IF(B31="","",SUMIFS(Sesiones!E8:E47,Sesiones!J8:J47,B31,Sesiones!D8:D47,"Meditación"))</f>
        <v/>
      </c>
      <c r="I31" s="18">
        <f>IF(B31="","",IFERROR(SUMIF(Sesiones!J8:J47,B31,Sesiones!G8:G47)/COUNTIFS(Sesiones!J8:J47,B31,Sesiones!G8:G47,"&gt;0"),""))</f>
        <v/>
      </c>
      <c r="J31" s="19">
        <f>IF(B31="","",E31/Sesiones!$G$5)</f>
        <v/>
      </c>
    </row>
    <row r="32">
      <c r="B32" s="25">
        <f>IF(B31="","",IF(EDATE(B31,1)&gt;MAX(Sesiones!B8:B47),"",EDATE(B31,1)))</f>
        <v/>
      </c>
      <c r="C32" s="15">
        <f>IF(B32="","",COUNTIF(Sesiones!J8:J47,B32))</f>
        <v/>
      </c>
      <c r="D32" s="15">
        <f>IF(B32="","",SUMIF(Sesiones!J8:J47,B32,Sesiones!K8:K47))</f>
        <v/>
      </c>
      <c r="E32" s="17">
        <f>IF(B32="","",SUMIF(Sesiones!J8:J47,B32,Sesiones!E8:E47))</f>
        <v/>
      </c>
      <c r="F32" s="18">
        <f>IF(B32="","",E32/60)</f>
        <v/>
      </c>
      <c r="G32" s="16">
        <f>IF(B32="","",SUMIFS(Sesiones!E8:E47,Sesiones!J8:J47,B32,Sesiones!D8:D47,"Yoga"))</f>
        <v/>
      </c>
      <c r="H32" s="16">
        <f>IF(B32="","",SUMIFS(Sesiones!E8:E47,Sesiones!J8:J47,B32,Sesiones!D8:D47,"Meditación"))</f>
        <v/>
      </c>
      <c r="I32" s="18">
        <f>IF(B32="","",IFERROR(SUMIF(Sesiones!J8:J47,B32,Sesiones!G8:G47)/COUNTIFS(Sesiones!J8:J47,B32,Sesiones!G8:G47,"&gt;0"),""))</f>
        <v/>
      </c>
      <c r="J32" s="19">
        <f>IF(B32="","",E32/Sesiones!$G$5)</f>
        <v/>
      </c>
    </row>
    <row r="34">
      <c r="B34" s="11" t="inlineStr">
        <is>
          <t>Reparto por práctica</t>
        </is>
      </c>
    </row>
    <row r="35" ht="32" customHeight="1">
      <c r="B35" s="12" t="inlineStr">
        <is>
          <t>Práctica</t>
        </is>
      </c>
      <c r="C35" s="12" t="inlineStr">
        <is>
          <t>Tipo</t>
        </is>
      </c>
      <c r="D35" s="12" t="inlineStr">
        <is>
          <t>Sesiones</t>
        </is>
      </c>
      <c r="E35" s="12" t="inlineStr">
        <is>
          <t>Minutos</t>
        </is>
      </c>
      <c r="F35" s="12" t="inlineStr">
        <is>
          <t>% del tiempo</t>
        </is>
      </c>
      <c r="G35" s="12" t="inlineStr">
        <is>
          <t>Duración media</t>
        </is>
      </c>
      <c r="H35" s="12" t="inlineStr">
        <is>
          <t>Sensación media</t>
        </is>
      </c>
    </row>
    <row r="36">
      <c r="B36" s="26">
        <f>Listas!A2</f>
        <v/>
      </c>
      <c r="C36" s="27">
        <f>Listas!B2</f>
        <v/>
      </c>
      <c r="D36" s="15">
        <f>COUNTIF(Sesiones!C8:C47,B36)</f>
        <v/>
      </c>
      <c r="E36" s="16">
        <f>SUMIF(Sesiones!C8:C47,B36,Sesiones!E8:E47)</f>
        <v/>
      </c>
      <c r="F36" s="19">
        <f>IF(SUM($E$36:$E$43)=0,0,E36/SUM($E$36:$E$43))</f>
        <v/>
      </c>
      <c r="G36" s="15">
        <f>IF(D36=0,"",E36/D36)</f>
        <v/>
      </c>
      <c r="H36" s="18">
        <f>IFERROR(SUMIF(Sesiones!C8:C47,B36,Sesiones!G8:G47)/COUNTIFS(Sesiones!C8:C47,B36,Sesiones!G8:G47,"&gt;0"),"")</f>
        <v/>
      </c>
    </row>
    <row r="37">
      <c r="B37" s="26">
        <f>Listas!A3</f>
        <v/>
      </c>
      <c r="C37" s="27">
        <f>Listas!B3</f>
        <v/>
      </c>
      <c r="D37" s="15">
        <f>COUNTIF(Sesiones!C8:C47,B37)</f>
        <v/>
      </c>
      <c r="E37" s="16">
        <f>SUMIF(Sesiones!C8:C47,B37,Sesiones!E8:E47)</f>
        <v/>
      </c>
      <c r="F37" s="19">
        <f>IF(SUM($E$36:$E$43)=0,0,E37/SUM($E$36:$E$43))</f>
        <v/>
      </c>
      <c r="G37" s="15">
        <f>IF(D37=0,"",E37/D37)</f>
        <v/>
      </c>
      <c r="H37" s="18">
        <f>IFERROR(SUMIF(Sesiones!C8:C47,B37,Sesiones!G8:G47)/COUNTIFS(Sesiones!C8:C47,B37,Sesiones!G8:G47,"&gt;0"),"")</f>
        <v/>
      </c>
    </row>
    <row r="38">
      <c r="B38" s="26">
        <f>Listas!A4</f>
        <v/>
      </c>
      <c r="C38" s="27">
        <f>Listas!B4</f>
        <v/>
      </c>
      <c r="D38" s="15">
        <f>COUNTIF(Sesiones!C8:C47,B38)</f>
        <v/>
      </c>
      <c r="E38" s="16">
        <f>SUMIF(Sesiones!C8:C47,B38,Sesiones!E8:E47)</f>
        <v/>
      </c>
      <c r="F38" s="19">
        <f>IF(SUM($E$36:$E$43)=0,0,E38/SUM($E$36:$E$43))</f>
        <v/>
      </c>
      <c r="G38" s="15">
        <f>IF(D38=0,"",E38/D38)</f>
        <v/>
      </c>
      <c r="H38" s="18">
        <f>IFERROR(SUMIF(Sesiones!C8:C47,B38,Sesiones!G8:G47)/COUNTIFS(Sesiones!C8:C47,B38,Sesiones!G8:G47,"&gt;0"),"")</f>
        <v/>
      </c>
    </row>
    <row r="39">
      <c r="B39" s="26">
        <f>Listas!A5</f>
        <v/>
      </c>
      <c r="C39" s="27">
        <f>Listas!B5</f>
        <v/>
      </c>
      <c r="D39" s="15">
        <f>COUNTIF(Sesiones!C8:C47,B39)</f>
        <v/>
      </c>
      <c r="E39" s="16">
        <f>SUMIF(Sesiones!C8:C47,B39,Sesiones!E8:E47)</f>
        <v/>
      </c>
      <c r="F39" s="19">
        <f>IF(SUM($E$36:$E$43)=0,0,E39/SUM($E$36:$E$43))</f>
        <v/>
      </c>
      <c r="G39" s="15">
        <f>IF(D39=0,"",E39/D39)</f>
        <v/>
      </c>
      <c r="H39" s="18">
        <f>IFERROR(SUMIF(Sesiones!C8:C47,B39,Sesiones!G8:G47)/COUNTIFS(Sesiones!C8:C47,B39,Sesiones!G8:G47,"&gt;0"),"")</f>
        <v/>
      </c>
    </row>
    <row r="40">
      <c r="B40" s="26">
        <f>Listas!A6</f>
        <v/>
      </c>
      <c r="C40" s="27">
        <f>Listas!B6</f>
        <v/>
      </c>
      <c r="D40" s="15">
        <f>COUNTIF(Sesiones!C8:C47,B40)</f>
        <v/>
      </c>
      <c r="E40" s="16">
        <f>SUMIF(Sesiones!C8:C47,B40,Sesiones!E8:E47)</f>
        <v/>
      </c>
      <c r="F40" s="19">
        <f>IF(SUM($E$36:$E$43)=0,0,E40/SUM($E$36:$E$43))</f>
        <v/>
      </c>
      <c r="G40" s="15">
        <f>IF(D40=0,"",E40/D40)</f>
        <v/>
      </c>
      <c r="H40" s="18">
        <f>IFERROR(SUMIF(Sesiones!C8:C47,B40,Sesiones!G8:G47)/COUNTIFS(Sesiones!C8:C47,B40,Sesiones!G8:G47,"&gt;0"),"")</f>
        <v/>
      </c>
    </row>
    <row r="41">
      <c r="B41" s="26">
        <f>Listas!A7</f>
        <v/>
      </c>
      <c r="C41" s="27">
        <f>Listas!B7</f>
        <v/>
      </c>
      <c r="D41" s="15">
        <f>COUNTIF(Sesiones!C8:C47,B41)</f>
        <v/>
      </c>
      <c r="E41" s="16">
        <f>SUMIF(Sesiones!C8:C47,B41,Sesiones!E8:E47)</f>
        <v/>
      </c>
      <c r="F41" s="19">
        <f>IF(SUM($E$36:$E$43)=0,0,E41/SUM($E$36:$E$43))</f>
        <v/>
      </c>
      <c r="G41" s="15">
        <f>IF(D41=0,"",E41/D41)</f>
        <v/>
      </c>
      <c r="H41" s="18">
        <f>IFERROR(SUMIF(Sesiones!C8:C47,B41,Sesiones!G8:G47)/COUNTIFS(Sesiones!C8:C47,B41,Sesiones!G8:G47,"&gt;0"),"")</f>
        <v/>
      </c>
    </row>
    <row r="42">
      <c r="B42" s="26">
        <f>Listas!A8</f>
        <v/>
      </c>
      <c r="C42" s="27">
        <f>Listas!B8</f>
        <v/>
      </c>
      <c r="D42" s="15">
        <f>COUNTIF(Sesiones!C8:C47,B42)</f>
        <v/>
      </c>
      <c r="E42" s="16">
        <f>SUMIF(Sesiones!C8:C47,B42,Sesiones!E8:E47)</f>
        <v/>
      </c>
      <c r="F42" s="19">
        <f>IF(SUM($E$36:$E$43)=0,0,E42/SUM($E$36:$E$43))</f>
        <v/>
      </c>
      <c r="G42" s="15">
        <f>IF(D42=0,"",E42/D42)</f>
        <v/>
      </c>
      <c r="H42" s="18">
        <f>IFERROR(SUMIF(Sesiones!C8:C47,B42,Sesiones!G8:G47)/COUNTIFS(Sesiones!C8:C47,B42,Sesiones!G8:G47,"&gt;0"),"")</f>
        <v/>
      </c>
    </row>
    <row r="43">
      <c r="B43" s="26">
        <f>Listas!A9</f>
        <v/>
      </c>
      <c r="C43" s="27">
        <f>Listas!B9</f>
        <v/>
      </c>
      <c r="D43" s="15">
        <f>COUNTIF(Sesiones!C8:C47,B43)</f>
        <v/>
      </c>
      <c r="E43" s="16">
        <f>SUMIF(Sesiones!C8:C47,B43,Sesiones!E8:E47)</f>
        <v/>
      </c>
      <c r="F43" s="19">
        <f>IF(SUM($E$36:$E$43)=0,0,E43/SUM($E$36:$E$43))</f>
        <v/>
      </c>
      <c r="G43" s="15">
        <f>IF(D43=0,"",E43/D43)</f>
        <v/>
      </c>
      <c r="H43" s="18">
        <f>IFERROR(SUMIF(Sesiones!C8:C47,B43,Sesiones!G8:G47)/COUNTIFS(Sesiones!C8:C47,B43,Sesiones!G8:G47,"&gt;0"),"")</f>
        <v/>
      </c>
    </row>
    <row r="44">
      <c r="B44" s="20" t="inlineStr">
        <is>
          <t>Total</t>
        </is>
      </c>
      <c r="D44" s="21">
        <f>SUM(D36:D43)</f>
        <v/>
      </c>
      <c r="E44" s="22">
        <f>SUM(E36:E43)</f>
        <v/>
      </c>
      <c r="F44" s="28">
        <f>SUM(F36:F43)</f>
        <v/>
      </c>
      <c r="G44" s="21">
        <f>IF(D44=0,"",E44/D44)</f>
        <v/>
      </c>
      <c r="H44" s="23">
        <f>IFERROR(AVERAGE(Sesiones!G8:G47),"")</f>
        <v/>
      </c>
    </row>
    <row r="46">
      <c r="B46" s="11" t="inlineStr">
        <is>
          <t>Yoga frente a meditación</t>
        </is>
      </c>
    </row>
    <row r="47" ht="28" customHeight="1">
      <c r="B47" s="12" t="inlineStr">
        <is>
          <t>Tipo</t>
        </is>
      </c>
      <c r="C47" s="12" t="inlineStr">
        <is>
          <t>Sesiones</t>
        </is>
      </c>
      <c r="D47" s="12" t="inlineStr">
        <is>
          <t>Minutos</t>
        </is>
      </c>
      <c r="E47" s="12" t="inlineStr">
        <is>
          <t>% del tiempo</t>
        </is>
      </c>
      <c r="F47" s="12" t="inlineStr">
        <is>
          <t>Sensación media</t>
        </is>
      </c>
    </row>
    <row r="48">
      <c r="B48" s="13" t="inlineStr">
        <is>
          <t>Yoga</t>
        </is>
      </c>
      <c r="C48" s="15">
        <f>COUNTIF(Sesiones!D8:D47,B48)</f>
        <v/>
      </c>
      <c r="D48" s="16">
        <f>SUMIF(Sesiones!D8:D47,B48,Sesiones!E8:E47)</f>
        <v/>
      </c>
      <c r="E48" s="19">
        <f>IF(SUM($D$48:$D$49)=0,0,D48/SUM($D$48:$D$49))</f>
        <v/>
      </c>
      <c r="F48" s="18">
        <f>IFERROR(SUMIF(Sesiones!D8:D47,B48,Sesiones!G8:G47)/COUNTIFS(Sesiones!D8:D47,B48,Sesiones!G8:G47,"&gt;0"),"")</f>
        <v/>
      </c>
    </row>
    <row r="49">
      <c r="B49" s="13" t="inlineStr">
        <is>
          <t>Meditación</t>
        </is>
      </c>
      <c r="C49" s="15">
        <f>COUNTIF(Sesiones!D8:D47,B49)</f>
        <v/>
      </c>
      <c r="D49" s="16">
        <f>SUMIF(Sesiones!D8:D47,B49,Sesiones!E8:E47)</f>
        <v/>
      </c>
      <c r="E49" s="19">
        <f>IF(SUM($D$48:$D$49)=0,0,D49/SUM($D$48:$D$49))</f>
        <v/>
      </c>
      <c r="F49" s="18">
        <f>IFERROR(SUMIF(Sesiones!D8:D47,B49,Sesiones!G8:G47)/COUNTIFS(Sesiones!D8:D47,B49,Sesiones!G8:G47,"&gt;0"),"")</f>
        <v/>
      </c>
    </row>
    <row r="51">
      <c r="B51" s="11" t="inlineStr">
        <is>
          <t>Momento del día y sensación</t>
        </is>
      </c>
    </row>
    <row r="52" ht="28" customHeight="1">
      <c r="B52" s="12" t="inlineStr">
        <is>
          <t>Momento</t>
        </is>
      </c>
      <c r="C52" s="12" t="inlineStr">
        <is>
          <t>Sesiones</t>
        </is>
      </c>
      <c r="D52" s="12" t="inlineStr">
        <is>
          <t>Minutos</t>
        </is>
      </c>
      <c r="E52" s="12" t="inlineStr">
        <is>
          <t>Sensación media</t>
        </is>
      </c>
    </row>
    <row r="53">
      <c r="B53" s="26">
        <f>Listas!C2</f>
        <v/>
      </c>
      <c r="C53" s="15">
        <f>COUNTIF(Sesiones!F8:F47,B53)</f>
        <v/>
      </c>
      <c r="D53" s="16">
        <f>SUMIF(Sesiones!F8:F47,B53,Sesiones!E8:E47)</f>
        <v/>
      </c>
      <c r="E53" s="18">
        <f>IFERROR(SUMIF(Sesiones!F8:F47,B53,Sesiones!G8:G47)/COUNTIFS(Sesiones!F8:F47,B53,Sesiones!G8:G47,"&gt;0"),"")</f>
        <v/>
      </c>
    </row>
    <row r="54">
      <c r="B54" s="26">
        <f>Listas!C3</f>
        <v/>
      </c>
      <c r="C54" s="15">
        <f>COUNTIF(Sesiones!F8:F47,B54)</f>
        <v/>
      </c>
      <c r="D54" s="16">
        <f>SUMIF(Sesiones!F8:F47,B54,Sesiones!E8:E47)</f>
        <v/>
      </c>
      <c r="E54" s="18">
        <f>IFERROR(SUMIF(Sesiones!F8:F47,B54,Sesiones!G8:G47)/COUNTIFS(Sesiones!F8:F47,B54,Sesiones!G8:G47,"&gt;0"),"")</f>
        <v/>
      </c>
    </row>
    <row r="55">
      <c r="B55" s="26">
        <f>Listas!C4</f>
        <v/>
      </c>
      <c r="C55" s="15">
        <f>COUNTIF(Sesiones!F8:F47,B55)</f>
        <v/>
      </c>
      <c r="D55" s="16">
        <f>SUMIF(Sesiones!F8:F47,B55,Sesiones!E8:E47)</f>
        <v/>
      </c>
      <c r="E55" s="18">
        <f>IFERROR(SUMIF(Sesiones!F8:F47,B55,Sesiones!G8:G47)/COUNTIFS(Sesiones!F8:F47,B55,Sesiones!G8:G47,"&gt;0"),"")</f>
        <v/>
      </c>
    </row>
    <row r="56">
      <c r="B56" s="26">
        <f>Listas!C5</f>
        <v/>
      </c>
      <c r="C56" s="15">
        <f>COUNTIF(Sesiones!F8:F47,B56)</f>
        <v/>
      </c>
      <c r="D56" s="16">
        <f>SUMIF(Sesiones!F8:F47,B56,Sesiones!E8:E47)</f>
        <v/>
      </c>
      <c r="E56" s="18">
        <f>IFERROR(SUMIF(Sesiones!F8:F47,B56,Sesiones!G8:G47)/COUNTIFS(Sesiones!F8:F47,B56,Sesiones!G8:G47,"&gt;0"),"")</f>
        <v/>
      </c>
    </row>
    <row r="57">
      <c r="B57" s="29" t="inlineStr">
        <is>
          <t>Es solo un registro de tus propias sensaciones: con pocas sesiones por franja las medias no son concluyentes.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2">
    <mergeCell ref="J5:K5"/>
    <mergeCell ref="F6:G6"/>
    <mergeCell ref="H9:I9"/>
    <mergeCell ref="J9:K9"/>
    <mergeCell ref="D6:E6"/>
    <mergeCell ref="H6:I6"/>
    <mergeCell ref="J6:K6"/>
    <mergeCell ref="F5:G5"/>
    <mergeCell ref="B8:C8"/>
    <mergeCell ref="B3:K3"/>
    <mergeCell ref="F8:G8"/>
    <mergeCell ref="B2:K2"/>
    <mergeCell ref="B9:C9"/>
    <mergeCell ref="D9:E9"/>
    <mergeCell ref="F9:G9"/>
    <mergeCell ref="D8:E8"/>
    <mergeCell ref="B6:C6"/>
    <mergeCell ref="B5:C5"/>
    <mergeCell ref="D5:E5"/>
    <mergeCell ref="H5:I5"/>
    <mergeCell ref="H8:I8"/>
    <mergeCell ref="J8:K8"/>
  </mergeCells>
  <conditionalFormatting sqref="I13:I22">
    <cfRule type="dataBar" priority="1">
      <dataBar>
        <cfvo type="num" val="0"/>
        <cfvo type="max"/>
        <color rgb="0010B981"/>
      </dataBar>
    </cfRule>
  </conditionalFormatting>
  <conditionalFormatting sqref="K13:K22">
    <cfRule type="expression" priority="2" dxfId="0">
      <formula>AND(ISNUMBER(K13),K13&gt;=1)</formula>
    </cfRule>
    <cfRule type="expression" priority="3" dxfId="1">
      <formula>AND(ISNUMBER(K13),K13&lt;1)</formula>
    </cfRule>
  </conditionalFormatting>
  <conditionalFormatting sqref="F13:F22">
    <cfRule type="expression" priority="4" dxfId="0">
      <formula>AND(ISNUMBER(F13),F13&gt;=Sesiones!$J$5)</formula>
    </cfRule>
  </conditionalFormatting>
  <conditionalFormatting sqref="E27:E32">
    <cfRule type="dataBar" priority="5">
      <dataBar>
        <cfvo type="num" val="0"/>
        <cfvo type="max"/>
        <color rgb="0010B981"/>
      </dataBar>
    </cfRule>
  </conditionalFormatting>
  <conditionalFormatting sqref="J27:J32">
    <cfRule type="expression" priority="6" dxfId="0">
      <formula>AND(ISNUMBER(J27),J27&gt;=1)</formula>
    </cfRule>
    <cfRule type="expression" priority="7" dxfId="1">
      <formula>AND(ISNUMBER(J27),J27&lt;1)</formula>
    </cfRule>
  </conditionalFormatting>
  <conditionalFormatting sqref="E36:E43">
    <cfRule type="dataBar" priority="8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2" customWidth="1" min="3" max="3"/>
    <col width="12" customWidth="1" min="4" max="4"/>
    <col width="11" customWidth="1" min="5" max="5"/>
    <col width="11" customWidth="1" min="6" max="6"/>
    <col width="11" customWidth="1" min="7" max="7"/>
    <col width="7" customWidth="1" min="8" max="8"/>
    <col width="12" customWidth="1" min="9" max="9"/>
    <col width="10" customWidth="1" min="10" max="10"/>
    <col width="9" customWidth="1" min="11" max="11"/>
    <col width="9" customWidth="1" min="12" max="12"/>
    <col width="12" customWidth="1" min="13" max="13"/>
    <col width="36" customWidth="1" min="14" max="14"/>
  </cols>
  <sheetData>
    <row r="2" ht="34" customHeight="1">
      <c r="B2" s="1" t="inlineStr">
        <is>
          <t>Registro de yoga y meditación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sesión: práctica, duración, momento del día y sensación de 1 a 5. Tipo, semana, mes y racha se calculan solos.</t>
        </is>
      </c>
    </row>
    <row r="5">
      <c r="B5" s="20" t="inlineStr">
        <is>
          <t>Objetivo semanal (min)</t>
        </is>
      </c>
      <c r="D5" s="30" t="n">
        <v>150</v>
      </c>
      <c r="E5" s="20" t="inlineStr">
        <is>
          <t>Objetivo mensual (min)</t>
        </is>
      </c>
      <c r="G5" s="30" t="n">
        <v>600</v>
      </c>
      <c r="H5" s="20" t="inlineStr">
        <is>
          <t>Días por semana (objetivo)</t>
        </is>
      </c>
      <c r="J5" s="31" t="n">
        <v>4</v>
      </c>
      <c r="K5" s="29" t="inlineStr">
        <is>
          <t>← valores editables, elígelos tú</t>
        </is>
      </c>
    </row>
    <row r="7" ht="44" customHeight="1">
      <c r="B7" s="12" t="inlineStr">
        <is>
          <t>Fecha</t>
        </is>
      </c>
      <c r="C7" s="12" t="inlineStr">
        <is>
          <t>Práctica</t>
        </is>
      </c>
      <c r="D7" s="12" t="inlineStr">
        <is>
          <t>Tipo</t>
        </is>
      </c>
      <c r="E7" s="12" t="inlineStr">
        <is>
          <t>Duración (min)</t>
        </is>
      </c>
      <c r="F7" s="12" t="inlineStr">
        <is>
          <t>Momento del día</t>
        </is>
      </c>
      <c r="G7" s="12" t="inlineStr">
        <is>
          <t>Sensación (1-5)</t>
        </is>
      </c>
      <c r="H7" s="12" t="inlineStr">
        <is>
          <t>Día</t>
        </is>
      </c>
      <c r="I7" s="12" t="inlineStr">
        <is>
          <t>Semana (lunes)</t>
        </is>
      </c>
      <c r="J7" s="12" t="inlineStr">
        <is>
          <t>Mes</t>
        </is>
      </c>
      <c r="K7" s="12" t="inlineStr">
        <is>
          <t>Día nuevo (1/0)</t>
        </is>
      </c>
      <c r="L7" s="12" t="inlineStr">
        <is>
          <t>Racha (días)</t>
        </is>
      </c>
      <c r="M7" s="12" t="inlineStr">
        <is>
          <t>Acumulado (min)</t>
        </is>
      </c>
      <c r="N7" s="12" t="inlineStr">
        <is>
          <t>Nota</t>
        </is>
      </c>
    </row>
    <row r="8">
      <c r="B8" s="32" t="n">
        <v>46272</v>
      </c>
      <c r="C8" s="33" t="inlineStr">
        <is>
          <t>Hatha</t>
        </is>
      </c>
      <c r="D8" s="27">
        <f>IF(C8="","",IFERROR(VLOOKUP(C8,Listas!$A$2:$B$9,2,FALSE),""))</f>
        <v/>
      </c>
      <c r="E8" s="30" t="n">
        <v>45</v>
      </c>
      <c r="F8" s="33" t="inlineStr">
        <is>
          <t>Mañana</t>
        </is>
      </c>
      <c r="G8" s="31" t="n">
        <v>4</v>
      </c>
      <c r="H8" s="27">
        <f>IF(B8="","",MID("LunMarMiéJueVieSábDom",(WEEKDAY(B8,2)-1)*3+1,3))</f>
        <v/>
      </c>
      <c r="I8" s="14">
        <f>IF(B8="","",B8-WEEKDAY(B8,2)+1)</f>
        <v/>
      </c>
      <c r="J8" s="34">
        <f>IF(B8="","",DATE(YEAR(B8),MONTH(B8),1))</f>
        <v/>
      </c>
      <c r="K8" s="15">
        <f>IF(B8="","",IF(COUNTIF($B$8:B8,B8)=1,1,0))</f>
        <v/>
      </c>
      <c r="L8" s="35">
        <f>IF(B8="","",1)</f>
        <v/>
      </c>
      <c r="M8" s="16">
        <f>IF(B8="","",SUM($E$8:E8))</f>
        <v/>
      </c>
      <c r="N8" s="36" t="inlineStr">
        <is>
          <t>Primera clase tras el verano</t>
        </is>
      </c>
    </row>
    <row r="9">
      <c r="B9" s="32" t="n">
        <v>46273</v>
      </c>
      <c r="C9" s="33" t="inlineStr">
        <is>
          <t>Meditación guiada</t>
        </is>
      </c>
      <c r="D9" s="27">
        <f>IF(C9="","",IFERROR(VLOOKUP(C9,Listas!$A$2:$B$9,2,FALSE),""))</f>
        <v/>
      </c>
      <c r="E9" s="30" t="n">
        <v>10</v>
      </c>
      <c r="F9" s="33" t="inlineStr">
        <is>
          <t>Mañana</t>
        </is>
      </c>
      <c r="G9" s="31" t="n">
        <v>3</v>
      </c>
      <c r="H9" s="27">
        <f>IF(B9="","",MID("LunMarMiéJueVieSábDom",(WEEKDAY(B9,2)-1)*3+1,3))</f>
        <v/>
      </c>
      <c r="I9" s="14">
        <f>IF(B9="","",B9-WEEKDAY(B9,2)+1)</f>
        <v/>
      </c>
      <c r="J9" s="34">
        <f>IF(B9="","",DATE(YEAR(B9),MONTH(B9),1))</f>
        <v/>
      </c>
      <c r="K9" s="15">
        <f>IF(B9="","",IF(COUNTIF($B$8:B9,B9)=1,1,0))</f>
        <v/>
      </c>
      <c r="L9" s="35">
        <f>IF(B9="","",IF(B9=B8,L8,IF(B9-B8=1,L8+1,1)))</f>
        <v/>
      </c>
      <c r="M9" s="16">
        <f>IF(B9="","",SUM($E$8:E9))</f>
        <v/>
      </c>
      <c r="N9" s="36" t="inlineStr">
        <is>
          <t>Me costó callar la mente</t>
        </is>
      </c>
    </row>
    <row r="10">
      <c r="B10" s="32" t="n">
        <v>46274</v>
      </c>
      <c r="C10" s="33" t="inlineStr">
        <is>
          <t>Meditación guiada</t>
        </is>
      </c>
      <c r="D10" s="27">
        <f>IF(C10="","",IFERROR(VLOOKUP(C10,Listas!$A$2:$B$9,2,FALSE),""))</f>
        <v/>
      </c>
      <c r="E10" s="30" t="n">
        <v>10</v>
      </c>
      <c r="F10" s="33" t="inlineStr">
        <is>
          <t>Mañana</t>
        </is>
      </c>
      <c r="G10" s="31" t="n">
        <v>4</v>
      </c>
      <c r="H10" s="27">
        <f>IF(B10="","",MID("LunMarMiéJueVieSábDom",(WEEKDAY(B10,2)-1)*3+1,3))</f>
        <v/>
      </c>
      <c r="I10" s="14">
        <f>IF(B10="","",B10-WEEKDAY(B10,2)+1)</f>
        <v/>
      </c>
      <c r="J10" s="34">
        <f>IF(B10="","",DATE(YEAR(B10),MONTH(B10),1))</f>
        <v/>
      </c>
      <c r="K10" s="15">
        <f>IF(B10="","",IF(COUNTIF($B$8:B10,B10)=1,1,0))</f>
        <v/>
      </c>
      <c r="L10" s="35">
        <f>IF(B10="","",IF(B10=B9,L9,IF(B10-B9=1,L9+1,1)))</f>
        <v/>
      </c>
      <c r="M10" s="16">
        <f>IF(B10="","",SUM($E$8:E10))</f>
        <v/>
      </c>
      <c r="N10" s="36" t="n"/>
    </row>
    <row r="11">
      <c r="B11" s="32" t="n">
        <v>46275</v>
      </c>
      <c r="C11" s="33" t="inlineStr">
        <is>
          <t>Vinyasa</t>
        </is>
      </c>
      <c r="D11" s="27">
        <f>IF(C11="","",IFERROR(VLOOKUP(C11,Listas!$A$2:$B$9,2,FALSE),""))</f>
        <v/>
      </c>
      <c r="E11" s="30" t="n">
        <v>40</v>
      </c>
      <c r="F11" s="33" t="inlineStr">
        <is>
          <t>Tarde</t>
        </is>
      </c>
      <c r="G11" s="31" t="n">
        <v>4</v>
      </c>
      <c r="H11" s="27">
        <f>IF(B11="","",MID("LunMarMiéJueVieSábDom",(WEEKDAY(B11,2)-1)*3+1,3))</f>
        <v/>
      </c>
      <c r="I11" s="14">
        <f>IF(B11="","",B11-WEEKDAY(B11,2)+1)</f>
        <v/>
      </c>
      <c r="J11" s="34">
        <f>IF(B11="","",DATE(YEAR(B11),MONTH(B11),1))</f>
        <v/>
      </c>
      <c r="K11" s="15">
        <f>IF(B11="","",IF(COUNTIF($B$8:B11,B11)=1,1,0))</f>
        <v/>
      </c>
      <c r="L11" s="35">
        <f>IF(B11="","",IF(B11=B10,L10,IF(B11-B10=1,L10+1,1)))</f>
        <v/>
      </c>
      <c r="M11" s="16">
        <f>IF(B11="","",SUM($E$8:E11))</f>
        <v/>
      </c>
      <c r="N11" s="36" t="inlineStr">
        <is>
          <t>Clase online</t>
        </is>
      </c>
    </row>
    <row r="12">
      <c r="B12" s="32" t="n">
        <v>46277</v>
      </c>
      <c r="C12" s="33" t="inlineStr">
        <is>
          <t>Yin</t>
        </is>
      </c>
      <c r="D12" s="27">
        <f>IF(C12="","",IFERROR(VLOOKUP(C12,Listas!$A$2:$B$9,2,FALSE),""))</f>
        <v/>
      </c>
      <c r="E12" s="30" t="n">
        <v>60</v>
      </c>
      <c r="F12" s="33" t="inlineStr">
        <is>
          <t>Tarde</t>
        </is>
      </c>
      <c r="G12" s="31" t="n">
        <v>5</v>
      </c>
      <c r="H12" s="27">
        <f>IF(B12="","",MID("LunMarMiéJueVieSábDom",(WEEKDAY(B12,2)-1)*3+1,3))</f>
        <v/>
      </c>
      <c r="I12" s="14">
        <f>IF(B12="","",B12-WEEKDAY(B12,2)+1)</f>
        <v/>
      </c>
      <c r="J12" s="34">
        <f>IF(B12="","",DATE(YEAR(B12),MONTH(B12),1))</f>
        <v/>
      </c>
      <c r="K12" s="15">
        <f>IF(B12="","",IF(COUNTIF($B$8:B12,B12)=1,1,0))</f>
        <v/>
      </c>
      <c r="L12" s="35">
        <f>IF(B12="","",IF(B12=B11,L11,IF(B12-B11=1,L11+1,1)))</f>
        <v/>
      </c>
      <c r="M12" s="16">
        <f>IF(B12="","",SUM($E$8:E12))</f>
        <v/>
      </c>
      <c r="N12" s="36" t="inlineStr">
        <is>
          <t>Clase larga en el estudio</t>
        </is>
      </c>
    </row>
    <row r="13">
      <c r="B13" s="32" t="n">
        <v>46278</v>
      </c>
      <c r="C13" s="33" t="inlineStr">
        <is>
          <t>Meditación silenciosa</t>
        </is>
      </c>
      <c r="D13" s="27">
        <f>IF(C13="","",IFERROR(VLOOKUP(C13,Listas!$A$2:$B$9,2,FALSE),""))</f>
        <v/>
      </c>
      <c r="E13" s="30" t="n">
        <v>15</v>
      </c>
      <c r="F13" s="33" t="inlineStr">
        <is>
          <t>Mañana</t>
        </is>
      </c>
      <c r="G13" s="31" t="n">
        <v>4</v>
      </c>
      <c r="H13" s="27">
        <f>IF(B13="","",MID("LunMarMiéJueVieSábDom",(WEEKDAY(B13,2)-1)*3+1,3))</f>
        <v/>
      </c>
      <c r="I13" s="14">
        <f>IF(B13="","",B13-WEEKDAY(B13,2)+1)</f>
        <v/>
      </c>
      <c r="J13" s="34">
        <f>IF(B13="","",DATE(YEAR(B13),MONTH(B13),1))</f>
        <v/>
      </c>
      <c r="K13" s="15">
        <f>IF(B13="","",IF(COUNTIF($B$8:B13,B13)=1,1,0))</f>
        <v/>
      </c>
      <c r="L13" s="35">
        <f>IF(B13="","",IF(B13=B12,L12,IF(B13-B12=1,L12+1,1)))</f>
        <v/>
      </c>
      <c r="M13" s="16">
        <f>IF(B13="","",SUM($E$8:E13))</f>
        <v/>
      </c>
      <c r="N13" s="36" t="n"/>
    </row>
    <row r="14">
      <c r="B14" s="32" t="n">
        <v>46279</v>
      </c>
      <c r="C14" s="33" t="inlineStr">
        <is>
          <t>Hatha</t>
        </is>
      </c>
      <c r="D14" s="27">
        <f>IF(C14="","",IFERROR(VLOOKUP(C14,Listas!$A$2:$B$9,2,FALSE),""))</f>
        <v/>
      </c>
      <c r="E14" s="30" t="n">
        <v>45</v>
      </c>
      <c r="F14" s="33" t="inlineStr">
        <is>
          <t>Mañana</t>
        </is>
      </c>
      <c r="G14" s="31" t="n">
        <v>3</v>
      </c>
      <c r="H14" s="27">
        <f>IF(B14="","",MID("LunMarMiéJueVieSábDom",(WEEKDAY(B14,2)-1)*3+1,3))</f>
        <v/>
      </c>
      <c r="I14" s="14">
        <f>IF(B14="","",B14-WEEKDAY(B14,2)+1)</f>
        <v/>
      </c>
      <c r="J14" s="34">
        <f>IF(B14="","",DATE(YEAR(B14),MONTH(B14),1))</f>
        <v/>
      </c>
      <c r="K14" s="15">
        <f>IF(B14="","",IF(COUNTIF($B$8:B14,B14)=1,1,0))</f>
        <v/>
      </c>
      <c r="L14" s="35">
        <f>IF(B14="","",IF(B14=B13,L13,IF(B14-B13=1,L13+1,1)))</f>
        <v/>
      </c>
      <c r="M14" s="16">
        <f>IF(B14="","",SUM($E$8:E14))</f>
        <v/>
      </c>
      <c r="N14" s="36" t="inlineStr">
        <is>
          <t>Dormí poco, poca concentración</t>
        </is>
      </c>
    </row>
    <row r="15">
      <c r="B15" s="32" t="n">
        <v>46280</v>
      </c>
      <c r="C15" s="33" t="inlineStr">
        <is>
          <t>Respiración consciente</t>
        </is>
      </c>
      <c r="D15" s="27">
        <f>IF(C15="","",IFERROR(VLOOKUP(C15,Listas!$A$2:$B$9,2,FALSE),""))</f>
        <v/>
      </c>
      <c r="E15" s="30" t="n">
        <v>10</v>
      </c>
      <c r="F15" s="33" t="inlineStr">
        <is>
          <t>Noche</t>
        </is>
      </c>
      <c r="G15" s="31" t="n">
        <v>4</v>
      </c>
      <c r="H15" s="27">
        <f>IF(B15="","",MID("LunMarMiéJueVieSábDom",(WEEKDAY(B15,2)-1)*3+1,3))</f>
        <v/>
      </c>
      <c r="I15" s="14">
        <f>IF(B15="","",B15-WEEKDAY(B15,2)+1)</f>
        <v/>
      </c>
      <c r="J15" s="34">
        <f>IF(B15="","",DATE(YEAR(B15),MONTH(B15),1))</f>
        <v/>
      </c>
      <c r="K15" s="15">
        <f>IF(B15="","",IF(COUNTIF($B$8:B15,B15)=1,1,0))</f>
        <v/>
      </c>
      <c r="L15" s="35">
        <f>IF(B15="","",IF(B15=B14,L14,IF(B15-B14=1,L14+1,1)))</f>
        <v/>
      </c>
      <c r="M15" s="16">
        <f>IF(B15="","",SUM($E$8:E15))</f>
        <v/>
      </c>
      <c r="N15" s="36" t="inlineStr">
        <is>
          <t>Antes de dormir</t>
        </is>
      </c>
    </row>
    <row r="16">
      <c r="B16" s="32" t="n">
        <v>46282</v>
      </c>
      <c r="C16" s="33" t="inlineStr">
        <is>
          <t>Vinyasa</t>
        </is>
      </c>
      <c r="D16" s="27">
        <f>IF(C16="","",IFERROR(VLOOKUP(C16,Listas!$A$2:$B$9,2,FALSE),""))</f>
        <v/>
      </c>
      <c r="E16" s="30" t="n">
        <v>40</v>
      </c>
      <c r="F16" s="33" t="inlineStr">
        <is>
          <t>Tarde</t>
        </is>
      </c>
      <c r="G16" s="31" t="n">
        <v>4</v>
      </c>
      <c r="H16" s="27">
        <f>IF(B16="","",MID("LunMarMiéJueVieSábDom",(WEEKDAY(B16,2)-1)*3+1,3))</f>
        <v/>
      </c>
      <c r="I16" s="14">
        <f>IF(B16="","",B16-WEEKDAY(B16,2)+1)</f>
        <v/>
      </c>
      <c r="J16" s="34">
        <f>IF(B16="","",DATE(YEAR(B16),MONTH(B16),1))</f>
        <v/>
      </c>
      <c r="K16" s="15">
        <f>IF(B16="","",IF(COUNTIF($B$8:B16,B16)=1,1,0))</f>
        <v/>
      </c>
      <c r="L16" s="35">
        <f>IF(B16="","",IF(B16=B15,L15,IF(B16-B15=1,L15+1,1)))</f>
        <v/>
      </c>
      <c r="M16" s="16">
        <f>IF(B16="","",SUM($E$8:E16))</f>
        <v/>
      </c>
      <c r="N16" s="36" t="n"/>
    </row>
    <row r="17">
      <c r="B17" s="32" t="n">
        <v>46283</v>
      </c>
      <c r="C17" s="33" t="inlineStr">
        <is>
          <t>Restaurativo</t>
        </is>
      </c>
      <c r="D17" s="27">
        <f>IF(C17="","",IFERROR(VLOOKUP(C17,Listas!$A$2:$B$9,2,FALSE),""))</f>
        <v/>
      </c>
      <c r="E17" s="30" t="n">
        <v>30</v>
      </c>
      <c r="F17" s="33" t="inlineStr">
        <is>
          <t>Noche</t>
        </is>
      </c>
      <c r="G17" s="31" t="n">
        <v>5</v>
      </c>
      <c r="H17" s="27">
        <f>IF(B17="","",MID("LunMarMiéJueVieSábDom",(WEEKDAY(B17,2)-1)*3+1,3))</f>
        <v/>
      </c>
      <c r="I17" s="14">
        <f>IF(B17="","",B17-WEEKDAY(B17,2)+1)</f>
        <v/>
      </c>
      <c r="J17" s="34">
        <f>IF(B17="","",DATE(YEAR(B17),MONTH(B17),1))</f>
        <v/>
      </c>
      <c r="K17" s="15">
        <f>IF(B17="","",IF(COUNTIF($B$8:B17,B17)=1,1,0))</f>
        <v/>
      </c>
      <c r="L17" s="35">
        <f>IF(B17="","",IF(B17=B16,L16,IF(B17-B16=1,L16+1,1)))</f>
        <v/>
      </c>
      <c r="M17" s="16">
        <f>IF(B17="","",SUM($E$8:E17))</f>
        <v/>
      </c>
      <c r="N17" s="36" t="inlineStr">
        <is>
          <t>Con bloques y manta</t>
        </is>
      </c>
    </row>
    <row r="18">
      <c r="B18" s="32" t="n">
        <v>46283</v>
      </c>
      <c r="C18" s="33" t="inlineStr">
        <is>
          <t>Meditación guiada</t>
        </is>
      </c>
      <c r="D18" s="27">
        <f>IF(C18="","",IFERROR(VLOOKUP(C18,Listas!$A$2:$B$9,2,FALSE),""))</f>
        <v/>
      </c>
      <c r="E18" s="30" t="n">
        <v>15</v>
      </c>
      <c r="F18" s="33" t="inlineStr">
        <is>
          <t>Noche</t>
        </is>
      </c>
      <c r="G18" s="31" t="n">
        <v>4</v>
      </c>
      <c r="H18" s="27">
        <f>IF(B18="","",MID("LunMarMiéJueVieSábDom",(WEEKDAY(B18,2)-1)*3+1,3))</f>
        <v/>
      </c>
      <c r="I18" s="14">
        <f>IF(B18="","",B18-WEEKDAY(B18,2)+1)</f>
        <v/>
      </c>
      <c r="J18" s="34">
        <f>IF(B18="","",DATE(YEAR(B18),MONTH(B18),1))</f>
        <v/>
      </c>
      <c r="K18" s="15">
        <f>IF(B18="","",IF(COUNTIF($B$8:B18,B18)=1,1,0))</f>
        <v/>
      </c>
      <c r="L18" s="35">
        <f>IF(B18="","",IF(B18=B17,L17,IF(B18-B17=1,L17+1,1)))</f>
        <v/>
      </c>
      <c r="M18" s="16">
        <f>IF(B18="","",SUM($E$8:E18))</f>
        <v/>
      </c>
      <c r="N18" s="36" t="inlineStr">
        <is>
          <t>Segunda sesión del mismo día</t>
        </is>
      </c>
    </row>
    <row r="19">
      <c r="B19" s="32" t="n">
        <v>46286</v>
      </c>
      <c r="C19" s="33" t="inlineStr">
        <is>
          <t>Hatha</t>
        </is>
      </c>
      <c r="D19" s="27">
        <f>IF(C19="","",IFERROR(VLOOKUP(C19,Listas!$A$2:$B$9,2,FALSE),""))</f>
        <v/>
      </c>
      <c r="E19" s="30" t="n">
        <v>45</v>
      </c>
      <c r="F19" s="33" t="inlineStr">
        <is>
          <t>Mañana</t>
        </is>
      </c>
      <c r="G19" s="31" t="n">
        <v>4</v>
      </c>
      <c r="H19" s="27">
        <f>IF(B19="","",MID("LunMarMiéJueVieSábDom",(WEEKDAY(B19,2)-1)*3+1,3))</f>
        <v/>
      </c>
      <c r="I19" s="14">
        <f>IF(B19="","",B19-WEEKDAY(B19,2)+1)</f>
        <v/>
      </c>
      <c r="J19" s="34">
        <f>IF(B19="","",DATE(YEAR(B19),MONTH(B19),1))</f>
        <v/>
      </c>
      <c r="K19" s="15">
        <f>IF(B19="","",IF(COUNTIF($B$8:B19,B19)=1,1,0))</f>
        <v/>
      </c>
      <c r="L19" s="35">
        <f>IF(B19="","",IF(B19=B18,L18,IF(B19-B18=1,L18+1,1)))</f>
        <v/>
      </c>
      <c r="M19" s="16">
        <f>IF(B19="","",SUM($E$8:E19))</f>
        <v/>
      </c>
      <c r="N19" s="36" t="n"/>
    </row>
    <row r="20">
      <c r="B20" s="32" t="n">
        <v>46288</v>
      </c>
      <c r="C20" s="33" t="inlineStr">
        <is>
          <t>Meditación silenciosa</t>
        </is>
      </c>
      <c r="D20" s="27">
        <f>IF(C20="","",IFERROR(VLOOKUP(C20,Listas!$A$2:$B$9,2,FALSE),""))</f>
        <v/>
      </c>
      <c r="E20" s="30" t="n">
        <v>20</v>
      </c>
      <c r="F20" s="33" t="inlineStr">
        <is>
          <t>Mañana</t>
        </is>
      </c>
      <c r="G20" s="31" t="n">
        <v>5</v>
      </c>
      <c r="H20" s="27">
        <f>IF(B20="","",MID("LunMarMiéJueVieSábDom",(WEEKDAY(B20,2)-1)*3+1,3))</f>
        <v/>
      </c>
      <c r="I20" s="14">
        <f>IF(B20="","",B20-WEEKDAY(B20,2)+1)</f>
        <v/>
      </c>
      <c r="J20" s="34">
        <f>IF(B20="","",DATE(YEAR(B20),MONTH(B20),1))</f>
        <v/>
      </c>
      <c r="K20" s="15">
        <f>IF(B20="","",IF(COUNTIF($B$8:B20,B20)=1,1,0))</f>
        <v/>
      </c>
      <c r="L20" s="35">
        <f>IF(B20="","",IF(B20=B19,L19,IF(B20-B19=1,L19+1,1)))</f>
        <v/>
      </c>
      <c r="M20" s="16">
        <f>IF(B20="","",SUM($E$8:E20))</f>
        <v/>
      </c>
      <c r="N20" s="36" t="inlineStr">
        <is>
          <t>Mi sesión más larga de meditación</t>
        </is>
      </c>
    </row>
    <row r="21">
      <c r="B21" s="32" t="n">
        <v>46290</v>
      </c>
      <c r="C21" s="33" t="inlineStr">
        <is>
          <t>Yin</t>
        </is>
      </c>
      <c r="D21" s="27">
        <f>IF(C21="","",IFERROR(VLOOKUP(C21,Listas!$A$2:$B$9,2,FALSE),""))</f>
        <v/>
      </c>
      <c r="E21" s="30" t="n">
        <v>60</v>
      </c>
      <c r="F21" s="33" t="inlineStr">
        <is>
          <t>Tarde</t>
        </is>
      </c>
      <c r="G21" s="31" t="n">
        <v>5</v>
      </c>
      <c r="H21" s="27">
        <f>IF(B21="","",MID("LunMarMiéJueVieSábDom",(WEEKDAY(B21,2)-1)*3+1,3))</f>
        <v/>
      </c>
      <c r="I21" s="14">
        <f>IF(B21="","",B21-WEEKDAY(B21,2)+1)</f>
        <v/>
      </c>
      <c r="J21" s="34">
        <f>IF(B21="","",DATE(YEAR(B21),MONTH(B21),1))</f>
        <v/>
      </c>
      <c r="K21" s="15">
        <f>IF(B21="","",IF(COUNTIF($B$8:B21,B21)=1,1,0))</f>
        <v/>
      </c>
      <c r="L21" s="35">
        <f>IF(B21="","",IF(B21=B20,L20,IF(B21-B20=1,L20+1,1)))</f>
        <v/>
      </c>
      <c r="M21" s="16">
        <f>IF(B21="","",SUM($E$8:E21))</f>
        <v/>
      </c>
      <c r="N21" s="36" t="n"/>
    </row>
    <row r="22">
      <c r="B22" s="32" t="n">
        <v>46293</v>
      </c>
      <c r="C22" s="33" t="inlineStr">
        <is>
          <t>Yoga en casa</t>
        </is>
      </c>
      <c r="D22" s="27">
        <f>IF(C22="","",IFERROR(VLOOKUP(C22,Listas!$A$2:$B$9,2,FALSE),""))</f>
        <v/>
      </c>
      <c r="E22" s="30" t="n">
        <v>35</v>
      </c>
      <c r="F22" s="33" t="inlineStr">
        <is>
          <t>Mediodía</t>
        </is>
      </c>
      <c r="G22" s="31" t="n">
        <v>4</v>
      </c>
      <c r="H22" s="27">
        <f>IF(B22="","",MID("LunMarMiéJueVieSábDom",(WEEKDAY(B22,2)-1)*3+1,3))</f>
        <v/>
      </c>
      <c r="I22" s="14">
        <f>IF(B22="","",B22-WEEKDAY(B22,2)+1)</f>
        <v/>
      </c>
      <c r="J22" s="34">
        <f>IF(B22="","",DATE(YEAR(B22),MONTH(B22),1))</f>
        <v/>
      </c>
      <c r="K22" s="15">
        <f>IF(B22="","",IF(COUNTIF($B$8:B22,B22)=1,1,0))</f>
        <v/>
      </c>
      <c r="L22" s="35">
        <f>IF(B22="","",IF(B22=B21,L21,IF(B22-B21=1,L21+1,1)))</f>
        <v/>
      </c>
      <c r="M22" s="16">
        <f>IF(B22="","",SUM($E$8:E22))</f>
        <v/>
      </c>
      <c r="N22" s="36" t="inlineStr">
        <is>
          <t>Secuencia libre en el salón</t>
        </is>
      </c>
    </row>
    <row r="23">
      <c r="B23" s="32" t="n"/>
      <c r="C23" s="33" t="n"/>
      <c r="D23" s="27">
        <f>IF(C23="","",IFERROR(VLOOKUP(C23,Listas!$A$2:$B$9,2,FALSE),""))</f>
        <v/>
      </c>
      <c r="E23" s="30" t="n"/>
      <c r="F23" s="33" t="n"/>
      <c r="G23" s="31" t="n"/>
      <c r="H23" s="27">
        <f>IF(B23="","",MID("LunMarMiéJueVieSábDom",(WEEKDAY(B23,2)-1)*3+1,3))</f>
        <v/>
      </c>
      <c r="I23" s="14">
        <f>IF(B23="","",B23-WEEKDAY(B23,2)+1)</f>
        <v/>
      </c>
      <c r="J23" s="34">
        <f>IF(B23="","",DATE(YEAR(B23),MONTH(B23),1))</f>
        <v/>
      </c>
      <c r="K23" s="15">
        <f>IF(B23="","",IF(COUNTIF($B$8:B23,B23)=1,1,0))</f>
        <v/>
      </c>
      <c r="L23" s="35">
        <f>IF(B23="","",IF(B23=B22,L22,IF(B23-B22=1,L22+1,1)))</f>
        <v/>
      </c>
      <c r="M23" s="16">
        <f>IF(B23="","",SUM($E$8:E23))</f>
        <v/>
      </c>
      <c r="N23" s="36" t="n"/>
    </row>
    <row r="24">
      <c r="B24" s="32" t="n"/>
      <c r="C24" s="33" t="n"/>
      <c r="D24" s="27">
        <f>IF(C24="","",IFERROR(VLOOKUP(C24,Listas!$A$2:$B$9,2,FALSE),""))</f>
        <v/>
      </c>
      <c r="E24" s="30" t="n"/>
      <c r="F24" s="33" t="n"/>
      <c r="G24" s="31" t="n"/>
      <c r="H24" s="27">
        <f>IF(B24="","",MID("LunMarMiéJueVieSábDom",(WEEKDAY(B24,2)-1)*3+1,3))</f>
        <v/>
      </c>
      <c r="I24" s="14">
        <f>IF(B24="","",B24-WEEKDAY(B24,2)+1)</f>
        <v/>
      </c>
      <c r="J24" s="34">
        <f>IF(B24="","",DATE(YEAR(B24),MONTH(B24),1))</f>
        <v/>
      </c>
      <c r="K24" s="15">
        <f>IF(B24="","",IF(COUNTIF($B$8:B24,B24)=1,1,0))</f>
        <v/>
      </c>
      <c r="L24" s="35">
        <f>IF(B24="","",IF(B24=B23,L23,IF(B24-B23=1,L23+1,1)))</f>
        <v/>
      </c>
      <c r="M24" s="16">
        <f>IF(B24="","",SUM($E$8:E24))</f>
        <v/>
      </c>
      <c r="N24" s="36" t="n"/>
    </row>
    <row r="25">
      <c r="B25" s="32" t="n"/>
      <c r="C25" s="33" t="n"/>
      <c r="D25" s="27">
        <f>IF(C25="","",IFERROR(VLOOKUP(C25,Listas!$A$2:$B$9,2,FALSE),""))</f>
        <v/>
      </c>
      <c r="E25" s="30" t="n"/>
      <c r="F25" s="33" t="n"/>
      <c r="G25" s="31" t="n"/>
      <c r="H25" s="27">
        <f>IF(B25="","",MID("LunMarMiéJueVieSábDom",(WEEKDAY(B25,2)-1)*3+1,3))</f>
        <v/>
      </c>
      <c r="I25" s="14">
        <f>IF(B25="","",B25-WEEKDAY(B25,2)+1)</f>
        <v/>
      </c>
      <c r="J25" s="34">
        <f>IF(B25="","",DATE(YEAR(B25),MONTH(B25),1))</f>
        <v/>
      </c>
      <c r="K25" s="15">
        <f>IF(B25="","",IF(COUNTIF($B$8:B25,B25)=1,1,0))</f>
        <v/>
      </c>
      <c r="L25" s="35">
        <f>IF(B25="","",IF(B25=B24,L24,IF(B25-B24=1,L24+1,1)))</f>
        <v/>
      </c>
      <c r="M25" s="16">
        <f>IF(B25="","",SUM($E$8:E25))</f>
        <v/>
      </c>
      <c r="N25" s="36" t="n"/>
    </row>
    <row r="26">
      <c r="B26" s="32" t="n"/>
      <c r="C26" s="33" t="n"/>
      <c r="D26" s="27">
        <f>IF(C26="","",IFERROR(VLOOKUP(C26,Listas!$A$2:$B$9,2,FALSE),""))</f>
        <v/>
      </c>
      <c r="E26" s="30" t="n"/>
      <c r="F26" s="33" t="n"/>
      <c r="G26" s="31" t="n"/>
      <c r="H26" s="27">
        <f>IF(B26="","",MID("LunMarMiéJueVieSábDom",(WEEKDAY(B26,2)-1)*3+1,3))</f>
        <v/>
      </c>
      <c r="I26" s="14">
        <f>IF(B26="","",B26-WEEKDAY(B26,2)+1)</f>
        <v/>
      </c>
      <c r="J26" s="34">
        <f>IF(B26="","",DATE(YEAR(B26),MONTH(B26),1))</f>
        <v/>
      </c>
      <c r="K26" s="15">
        <f>IF(B26="","",IF(COUNTIF($B$8:B26,B26)=1,1,0))</f>
        <v/>
      </c>
      <c r="L26" s="35">
        <f>IF(B26="","",IF(B26=B25,L25,IF(B26-B25=1,L25+1,1)))</f>
        <v/>
      </c>
      <c r="M26" s="16">
        <f>IF(B26="","",SUM($E$8:E26))</f>
        <v/>
      </c>
      <c r="N26" s="36" t="n"/>
    </row>
    <row r="27">
      <c r="B27" s="32" t="n"/>
      <c r="C27" s="33" t="n"/>
      <c r="D27" s="27">
        <f>IF(C27="","",IFERROR(VLOOKUP(C27,Listas!$A$2:$B$9,2,FALSE),""))</f>
        <v/>
      </c>
      <c r="E27" s="30" t="n"/>
      <c r="F27" s="33" t="n"/>
      <c r="G27" s="31" t="n"/>
      <c r="H27" s="27">
        <f>IF(B27="","",MID("LunMarMiéJueVieSábDom",(WEEKDAY(B27,2)-1)*3+1,3))</f>
        <v/>
      </c>
      <c r="I27" s="14">
        <f>IF(B27="","",B27-WEEKDAY(B27,2)+1)</f>
        <v/>
      </c>
      <c r="J27" s="34">
        <f>IF(B27="","",DATE(YEAR(B27),MONTH(B27),1))</f>
        <v/>
      </c>
      <c r="K27" s="15">
        <f>IF(B27="","",IF(COUNTIF($B$8:B27,B27)=1,1,0))</f>
        <v/>
      </c>
      <c r="L27" s="35">
        <f>IF(B27="","",IF(B27=B26,L26,IF(B27-B26=1,L26+1,1)))</f>
        <v/>
      </c>
      <c r="M27" s="16">
        <f>IF(B27="","",SUM($E$8:E27))</f>
        <v/>
      </c>
      <c r="N27" s="36" t="n"/>
    </row>
    <row r="28">
      <c r="B28" s="32" t="n"/>
      <c r="C28" s="33" t="n"/>
      <c r="D28" s="27">
        <f>IF(C28="","",IFERROR(VLOOKUP(C28,Listas!$A$2:$B$9,2,FALSE),""))</f>
        <v/>
      </c>
      <c r="E28" s="30" t="n"/>
      <c r="F28" s="33" t="n"/>
      <c r="G28" s="31" t="n"/>
      <c r="H28" s="27">
        <f>IF(B28="","",MID("LunMarMiéJueVieSábDom",(WEEKDAY(B28,2)-1)*3+1,3))</f>
        <v/>
      </c>
      <c r="I28" s="14">
        <f>IF(B28="","",B28-WEEKDAY(B28,2)+1)</f>
        <v/>
      </c>
      <c r="J28" s="34">
        <f>IF(B28="","",DATE(YEAR(B28),MONTH(B28),1))</f>
        <v/>
      </c>
      <c r="K28" s="15">
        <f>IF(B28="","",IF(COUNTIF($B$8:B28,B28)=1,1,0))</f>
        <v/>
      </c>
      <c r="L28" s="35">
        <f>IF(B28="","",IF(B28=B27,L27,IF(B28-B27=1,L27+1,1)))</f>
        <v/>
      </c>
      <c r="M28" s="16">
        <f>IF(B28="","",SUM($E$8:E28))</f>
        <v/>
      </c>
      <c r="N28" s="36" t="n"/>
    </row>
    <row r="29">
      <c r="B29" s="32" t="n"/>
      <c r="C29" s="33" t="n"/>
      <c r="D29" s="27">
        <f>IF(C29="","",IFERROR(VLOOKUP(C29,Listas!$A$2:$B$9,2,FALSE),""))</f>
        <v/>
      </c>
      <c r="E29" s="30" t="n"/>
      <c r="F29" s="33" t="n"/>
      <c r="G29" s="31" t="n"/>
      <c r="H29" s="27">
        <f>IF(B29="","",MID("LunMarMiéJueVieSábDom",(WEEKDAY(B29,2)-1)*3+1,3))</f>
        <v/>
      </c>
      <c r="I29" s="14">
        <f>IF(B29="","",B29-WEEKDAY(B29,2)+1)</f>
        <v/>
      </c>
      <c r="J29" s="34">
        <f>IF(B29="","",DATE(YEAR(B29),MONTH(B29),1))</f>
        <v/>
      </c>
      <c r="K29" s="15">
        <f>IF(B29="","",IF(COUNTIF($B$8:B29,B29)=1,1,0))</f>
        <v/>
      </c>
      <c r="L29" s="35">
        <f>IF(B29="","",IF(B29=B28,L28,IF(B29-B28=1,L28+1,1)))</f>
        <v/>
      </c>
      <c r="M29" s="16">
        <f>IF(B29="","",SUM($E$8:E29))</f>
        <v/>
      </c>
      <c r="N29" s="36" t="n"/>
    </row>
    <row r="30">
      <c r="B30" s="32" t="n"/>
      <c r="C30" s="33" t="n"/>
      <c r="D30" s="27">
        <f>IF(C30="","",IFERROR(VLOOKUP(C30,Listas!$A$2:$B$9,2,FALSE),""))</f>
        <v/>
      </c>
      <c r="E30" s="30" t="n"/>
      <c r="F30" s="33" t="n"/>
      <c r="G30" s="31" t="n"/>
      <c r="H30" s="27">
        <f>IF(B30="","",MID("LunMarMiéJueVieSábDom",(WEEKDAY(B30,2)-1)*3+1,3))</f>
        <v/>
      </c>
      <c r="I30" s="14">
        <f>IF(B30="","",B30-WEEKDAY(B30,2)+1)</f>
        <v/>
      </c>
      <c r="J30" s="34">
        <f>IF(B30="","",DATE(YEAR(B30),MONTH(B30),1))</f>
        <v/>
      </c>
      <c r="K30" s="15">
        <f>IF(B30="","",IF(COUNTIF($B$8:B30,B30)=1,1,0))</f>
        <v/>
      </c>
      <c r="L30" s="35">
        <f>IF(B30="","",IF(B30=B29,L29,IF(B30-B29=1,L29+1,1)))</f>
        <v/>
      </c>
      <c r="M30" s="16">
        <f>IF(B30="","",SUM($E$8:E30))</f>
        <v/>
      </c>
      <c r="N30" s="36" t="n"/>
    </row>
    <row r="31">
      <c r="B31" s="32" t="n"/>
      <c r="C31" s="33" t="n"/>
      <c r="D31" s="27">
        <f>IF(C31="","",IFERROR(VLOOKUP(C31,Listas!$A$2:$B$9,2,FALSE),""))</f>
        <v/>
      </c>
      <c r="E31" s="30" t="n"/>
      <c r="F31" s="33" t="n"/>
      <c r="G31" s="31" t="n"/>
      <c r="H31" s="27">
        <f>IF(B31="","",MID("LunMarMiéJueVieSábDom",(WEEKDAY(B31,2)-1)*3+1,3))</f>
        <v/>
      </c>
      <c r="I31" s="14">
        <f>IF(B31="","",B31-WEEKDAY(B31,2)+1)</f>
        <v/>
      </c>
      <c r="J31" s="34">
        <f>IF(B31="","",DATE(YEAR(B31),MONTH(B31),1))</f>
        <v/>
      </c>
      <c r="K31" s="15">
        <f>IF(B31="","",IF(COUNTIF($B$8:B31,B31)=1,1,0))</f>
        <v/>
      </c>
      <c r="L31" s="35">
        <f>IF(B31="","",IF(B31=B30,L30,IF(B31-B30=1,L30+1,1)))</f>
        <v/>
      </c>
      <c r="M31" s="16">
        <f>IF(B31="","",SUM($E$8:E31))</f>
        <v/>
      </c>
      <c r="N31" s="36" t="n"/>
    </row>
    <row r="32">
      <c r="B32" s="32" t="n"/>
      <c r="C32" s="33" t="n"/>
      <c r="D32" s="27">
        <f>IF(C32="","",IFERROR(VLOOKUP(C32,Listas!$A$2:$B$9,2,FALSE),""))</f>
        <v/>
      </c>
      <c r="E32" s="30" t="n"/>
      <c r="F32" s="33" t="n"/>
      <c r="G32" s="31" t="n"/>
      <c r="H32" s="27">
        <f>IF(B32="","",MID("LunMarMiéJueVieSábDom",(WEEKDAY(B32,2)-1)*3+1,3))</f>
        <v/>
      </c>
      <c r="I32" s="14">
        <f>IF(B32="","",B32-WEEKDAY(B32,2)+1)</f>
        <v/>
      </c>
      <c r="J32" s="34">
        <f>IF(B32="","",DATE(YEAR(B32),MONTH(B32),1))</f>
        <v/>
      </c>
      <c r="K32" s="15">
        <f>IF(B32="","",IF(COUNTIF($B$8:B32,B32)=1,1,0))</f>
        <v/>
      </c>
      <c r="L32" s="35">
        <f>IF(B32="","",IF(B32=B31,L31,IF(B32-B31=1,L31+1,1)))</f>
        <v/>
      </c>
      <c r="M32" s="16">
        <f>IF(B32="","",SUM($E$8:E32))</f>
        <v/>
      </c>
      <c r="N32" s="36" t="n"/>
    </row>
    <row r="33">
      <c r="B33" s="32" t="n"/>
      <c r="C33" s="33" t="n"/>
      <c r="D33" s="27">
        <f>IF(C33="","",IFERROR(VLOOKUP(C33,Listas!$A$2:$B$9,2,FALSE),""))</f>
        <v/>
      </c>
      <c r="E33" s="30" t="n"/>
      <c r="F33" s="33" t="n"/>
      <c r="G33" s="31" t="n"/>
      <c r="H33" s="27">
        <f>IF(B33="","",MID("LunMarMiéJueVieSábDom",(WEEKDAY(B33,2)-1)*3+1,3))</f>
        <v/>
      </c>
      <c r="I33" s="14">
        <f>IF(B33="","",B33-WEEKDAY(B33,2)+1)</f>
        <v/>
      </c>
      <c r="J33" s="34">
        <f>IF(B33="","",DATE(YEAR(B33),MONTH(B33),1))</f>
        <v/>
      </c>
      <c r="K33" s="15">
        <f>IF(B33="","",IF(COUNTIF($B$8:B33,B33)=1,1,0))</f>
        <v/>
      </c>
      <c r="L33" s="35">
        <f>IF(B33="","",IF(B33=B32,L32,IF(B33-B32=1,L32+1,1)))</f>
        <v/>
      </c>
      <c r="M33" s="16">
        <f>IF(B33="","",SUM($E$8:E33))</f>
        <v/>
      </c>
      <c r="N33" s="36" t="n"/>
    </row>
    <row r="34">
      <c r="B34" s="32" t="n"/>
      <c r="C34" s="33" t="n"/>
      <c r="D34" s="27">
        <f>IF(C34="","",IFERROR(VLOOKUP(C34,Listas!$A$2:$B$9,2,FALSE),""))</f>
        <v/>
      </c>
      <c r="E34" s="30" t="n"/>
      <c r="F34" s="33" t="n"/>
      <c r="G34" s="31" t="n"/>
      <c r="H34" s="27">
        <f>IF(B34="","",MID("LunMarMiéJueVieSábDom",(WEEKDAY(B34,2)-1)*3+1,3))</f>
        <v/>
      </c>
      <c r="I34" s="14">
        <f>IF(B34="","",B34-WEEKDAY(B34,2)+1)</f>
        <v/>
      </c>
      <c r="J34" s="34">
        <f>IF(B34="","",DATE(YEAR(B34),MONTH(B34),1))</f>
        <v/>
      </c>
      <c r="K34" s="15">
        <f>IF(B34="","",IF(COUNTIF($B$8:B34,B34)=1,1,0))</f>
        <v/>
      </c>
      <c r="L34" s="35">
        <f>IF(B34="","",IF(B34=B33,L33,IF(B34-B33=1,L33+1,1)))</f>
        <v/>
      </c>
      <c r="M34" s="16">
        <f>IF(B34="","",SUM($E$8:E34))</f>
        <v/>
      </c>
      <c r="N34" s="36" t="n"/>
    </row>
    <row r="35">
      <c r="B35" s="32" t="n"/>
      <c r="C35" s="33" t="n"/>
      <c r="D35" s="27">
        <f>IF(C35="","",IFERROR(VLOOKUP(C35,Listas!$A$2:$B$9,2,FALSE),""))</f>
        <v/>
      </c>
      <c r="E35" s="30" t="n"/>
      <c r="F35" s="33" t="n"/>
      <c r="G35" s="31" t="n"/>
      <c r="H35" s="27">
        <f>IF(B35="","",MID("LunMarMiéJueVieSábDom",(WEEKDAY(B35,2)-1)*3+1,3))</f>
        <v/>
      </c>
      <c r="I35" s="14">
        <f>IF(B35="","",B35-WEEKDAY(B35,2)+1)</f>
        <v/>
      </c>
      <c r="J35" s="34">
        <f>IF(B35="","",DATE(YEAR(B35),MONTH(B35),1))</f>
        <v/>
      </c>
      <c r="K35" s="15">
        <f>IF(B35="","",IF(COUNTIF($B$8:B35,B35)=1,1,0))</f>
        <v/>
      </c>
      <c r="L35" s="35">
        <f>IF(B35="","",IF(B35=B34,L34,IF(B35-B34=1,L34+1,1)))</f>
        <v/>
      </c>
      <c r="M35" s="16">
        <f>IF(B35="","",SUM($E$8:E35))</f>
        <v/>
      </c>
      <c r="N35" s="36" t="n"/>
    </row>
    <row r="36">
      <c r="B36" s="32" t="n"/>
      <c r="C36" s="33" t="n"/>
      <c r="D36" s="27">
        <f>IF(C36="","",IFERROR(VLOOKUP(C36,Listas!$A$2:$B$9,2,FALSE),""))</f>
        <v/>
      </c>
      <c r="E36" s="30" t="n"/>
      <c r="F36" s="33" t="n"/>
      <c r="G36" s="31" t="n"/>
      <c r="H36" s="27">
        <f>IF(B36="","",MID("LunMarMiéJueVieSábDom",(WEEKDAY(B36,2)-1)*3+1,3))</f>
        <v/>
      </c>
      <c r="I36" s="14">
        <f>IF(B36="","",B36-WEEKDAY(B36,2)+1)</f>
        <v/>
      </c>
      <c r="J36" s="34">
        <f>IF(B36="","",DATE(YEAR(B36),MONTH(B36),1))</f>
        <v/>
      </c>
      <c r="K36" s="15">
        <f>IF(B36="","",IF(COUNTIF($B$8:B36,B36)=1,1,0))</f>
        <v/>
      </c>
      <c r="L36" s="35">
        <f>IF(B36="","",IF(B36=B35,L35,IF(B36-B35=1,L35+1,1)))</f>
        <v/>
      </c>
      <c r="M36" s="16">
        <f>IF(B36="","",SUM($E$8:E36))</f>
        <v/>
      </c>
      <c r="N36" s="36" t="n"/>
    </row>
    <row r="37">
      <c r="B37" s="32" t="n"/>
      <c r="C37" s="33" t="n"/>
      <c r="D37" s="27">
        <f>IF(C37="","",IFERROR(VLOOKUP(C37,Listas!$A$2:$B$9,2,FALSE),""))</f>
        <v/>
      </c>
      <c r="E37" s="30" t="n"/>
      <c r="F37" s="33" t="n"/>
      <c r="G37" s="31" t="n"/>
      <c r="H37" s="27">
        <f>IF(B37="","",MID("LunMarMiéJueVieSábDom",(WEEKDAY(B37,2)-1)*3+1,3))</f>
        <v/>
      </c>
      <c r="I37" s="14">
        <f>IF(B37="","",B37-WEEKDAY(B37,2)+1)</f>
        <v/>
      </c>
      <c r="J37" s="34">
        <f>IF(B37="","",DATE(YEAR(B37),MONTH(B37),1))</f>
        <v/>
      </c>
      <c r="K37" s="15">
        <f>IF(B37="","",IF(COUNTIF($B$8:B37,B37)=1,1,0))</f>
        <v/>
      </c>
      <c r="L37" s="35">
        <f>IF(B37="","",IF(B37=B36,L36,IF(B37-B36=1,L36+1,1)))</f>
        <v/>
      </c>
      <c r="M37" s="16">
        <f>IF(B37="","",SUM($E$8:E37))</f>
        <v/>
      </c>
      <c r="N37" s="36" t="n"/>
    </row>
    <row r="38">
      <c r="B38" s="32" t="n"/>
      <c r="C38" s="33" t="n"/>
      <c r="D38" s="27">
        <f>IF(C38="","",IFERROR(VLOOKUP(C38,Listas!$A$2:$B$9,2,FALSE),""))</f>
        <v/>
      </c>
      <c r="E38" s="30" t="n"/>
      <c r="F38" s="33" t="n"/>
      <c r="G38" s="31" t="n"/>
      <c r="H38" s="27">
        <f>IF(B38="","",MID("LunMarMiéJueVieSábDom",(WEEKDAY(B38,2)-1)*3+1,3))</f>
        <v/>
      </c>
      <c r="I38" s="14">
        <f>IF(B38="","",B38-WEEKDAY(B38,2)+1)</f>
        <v/>
      </c>
      <c r="J38" s="34">
        <f>IF(B38="","",DATE(YEAR(B38),MONTH(B38),1))</f>
        <v/>
      </c>
      <c r="K38" s="15">
        <f>IF(B38="","",IF(COUNTIF($B$8:B38,B38)=1,1,0))</f>
        <v/>
      </c>
      <c r="L38" s="35">
        <f>IF(B38="","",IF(B38=B37,L37,IF(B38-B37=1,L37+1,1)))</f>
        <v/>
      </c>
      <c r="M38" s="16">
        <f>IF(B38="","",SUM($E$8:E38))</f>
        <v/>
      </c>
      <c r="N38" s="36" t="n"/>
    </row>
    <row r="39">
      <c r="B39" s="32" t="n"/>
      <c r="C39" s="33" t="n"/>
      <c r="D39" s="27">
        <f>IF(C39="","",IFERROR(VLOOKUP(C39,Listas!$A$2:$B$9,2,FALSE),""))</f>
        <v/>
      </c>
      <c r="E39" s="30" t="n"/>
      <c r="F39" s="33" t="n"/>
      <c r="G39" s="31" t="n"/>
      <c r="H39" s="27">
        <f>IF(B39="","",MID("LunMarMiéJueVieSábDom",(WEEKDAY(B39,2)-1)*3+1,3))</f>
        <v/>
      </c>
      <c r="I39" s="14">
        <f>IF(B39="","",B39-WEEKDAY(B39,2)+1)</f>
        <v/>
      </c>
      <c r="J39" s="34">
        <f>IF(B39="","",DATE(YEAR(B39),MONTH(B39),1))</f>
        <v/>
      </c>
      <c r="K39" s="15">
        <f>IF(B39="","",IF(COUNTIF($B$8:B39,B39)=1,1,0))</f>
        <v/>
      </c>
      <c r="L39" s="35">
        <f>IF(B39="","",IF(B39=B38,L38,IF(B39-B38=1,L38+1,1)))</f>
        <v/>
      </c>
      <c r="M39" s="16">
        <f>IF(B39="","",SUM($E$8:E39))</f>
        <v/>
      </c>
      <c r="N39" s="36" t="n"/>
    </row>
    <row r="40">
      <c r="B40" s="32" t="n"/>
      <c r="C40" s="33" t="n"/>
      <c r="D40" s="27">
        <f>IF(C40="","",IFERROR(VLOOKUP(C40,Listas!$A$2:$B$9,2,FALSE),""))</f>
        <v/>
      </c>
      <c r="E40" s="30" t="n"/>
      <c r="F40" s="33" t="n"/>
      <c r="G40" s="31" t="n"/>
      <c r="H40" s="27">
        <f>IF(B40="","",MID("LunMarMiéJueVieSábDom",(WEEKDAY(B40,2)-1)*3+1,3))</f>
        <v/>
      </c>
      <c r="I40" s="14">
        <f>IF(B40="","",B40-WEEKDAY(B40,2)+1)</f>
        <v/>
      </c>
      <c r="J40" s="34">
        <f>IF(B40="","",DATE(YEAR(B40),MONTH(B40),1))</f>
        <v/>
      </c>
      <c r="K40" s="15">
        <f>IF(B40="","",IF(COUNTIF($B$8:B40,B40)=1,1,0))</f>
        <v/>
      </c>
      <c r="L40" s="35">
        <f>IF(B40="","",IF(B40=B39,L39,IF(B40-B39=1,L39+1,1)))</f>
        <v/>
      </c>
      <c r="M40" s="16">
        <f>IF(B40="","",SUM($E$8:E40))</f>
        <v/>
      </c>
      <c r="N40" s="36" t="n"/>
    </row>
    <row r="41">
      <c r="B41" s="32" t="n"/>
      <c r="C41" s="33" t="n"/>
      <c r="D41" s="27">
        <f>IF(C41="","",IFERROR(VLOOKUP(C41,Listas!$A$2:$B$9,2,FALSE),""))</f>
        <v/>
      </c>
      <c r="E41" s="30" t="n"/>
      <c r="F41" s="33" t="n"/>
      <c r="G41" s="31" t="n"/>
      <c r="H41" s="27">
        <f>IF(B41="","",MID("LunMarMiéJueVieSábDom",(WEEKDAY(B41,2)-1)*3+1,3))</f>
        <v/>
      </c>
      <c r="I41" s="14">
        <f>IF(B41="","",B41-WEEKDAY(B41,2)+1)</f>
        <v/>
      </c>
      <c r="J41" s="34">
        <f>IF(B41="","",DATE(YEAR(B41),MONTH(B41),1))</f>
        <v/>
      </c>
      <c r="K41" s="15">
        <f>IF(B41="","",IF(COUNTIF($B$8:B41,B41)=1,1,0))</f>
        <v/>
      </c>
      <c r="L41" s="35">
        <f>IF(B41="","",IF(B41=B40,L40,IF(B41-B40=1,L40+1,1)))</f>
        <v/>
      </c>
      <c r="M41" s="16">
        <f>IF(B41="","",SUM($E$8:E41))</f>
        <v/>
      </c>
      <c r="N41" s="36" t="n"/>
    </row>
    <row r="42">
      <c r="B42" s="32" t="n"/>
      <c r="C42" s="33" t="n"/>
      <c r="D42" s="27">
        <f>IF(C42="","",IFERROR(VLOOKUP(C42,Listas!$A$2:$B$9,2,FALSE),""))</f>
        <v/>
      </c>
      <c r="E42" s="30" t="n"/>
      <c r="F42" s="33" t="n"/>
      <c r="G42" s="31" t="n"/>
      <c r="H42" s="27">
        <f>IF(B42="","",MID("LunMarMiéJueVieSábDom",(WEEKDAY(B42,2)-1)*3+1,3))</f>
        <v/>
      </c>
      <c r="I42" s="14">
        <f>IF(B42="","",B42-WEEKDAY(B42,2)+1)</f>
        <v/>
      </c>
      <c r="J42" s="34">
        <f>IF(B42="","",DATE(YEAR(B42),MONTH(B42),1))</f>
        <v/>
      </c>
      <c r="K42" s="15">
        <f>IF(B42="","",IF(COUNTIF($B$8:B42,B42)=1,1,0))</f>
        <v/>
      </c>
      <c r="L42" s="35">
        <f>IF(B42="","",IF(B42=B41,L41,IF(B42-B41=1,L41+1,1)))</f>
        <v/>
      </c>
      <c r="M42" s="16">
        <f>IF(B42="","",SUM($E$8:E42))</f>
        <v/>
      </c>
      <c r="N42" s="36" t="n"/>
    </row>
    <row r="43">
      <c r="B43" s="32" t="n"/>
      <c r="C43" s="33" t="n"/>
      <c r="D43" s="27">
        <f>IF(C43="","",IFERROR(VLOOKUP(C43,Listas!$A$2:$B$9,2,FALSE),""))</f>
        <v/>
      </c>
      <c r="E43" s="30" t="n"/>
      <c r="F43" s="33" t="n"/>
      <c r="G43" s="31" t="n"/>
      <c r="H43" s="27">
        <f>IF(B43="","",MID("LunMarMiéJueVieSábDom",(WEEKDAY(B43,2)-1)*3+1,3))</f>
        <v/>
      </c>
      <c r="I43" s="14">
        <f>IF(B43="","",B43-WEEKDAY(B43,2)+1)</f>
        <v/>
      </c>
      <c r="J43" s="34">
        <f>IF(B43="","",DATE(YEAR(B43),MONTH(B43),1))</f>
        <v/>
      </c>
      <c r="K43" s="15">
        <f>IF(B43="","",IF(COUNTIF($B$8:B43,B43)=1,1,0))</f>
        <v/>
      </c>
      <c r="L43" s="35">
        <f>IF(B43="","",IF(B43=B42,L42,IF(B43-B42=1,L42+1,1)))</f>
        <v/>
      </c>
      <c r="M43" s="16">
        <f>IF(B43="","",SUM($E$8:E43))</f>
        <v/>
      </c>
      <c r="N43" s="36" t="n"/>
    </row>
    <row r="44">
      <c r="B44" s="32" t="n"/>
      <c r="C44" s="33" t="n"/>
      <c r="D44" s="27">
        <f>IF(C44="","",IFERROR(VLOOKUP(C44,Listas!$A$2:$B$9,2,FALSE),""))</f>
        <v/>
      </c>
      <c r="E44" s="30" t="n"/>
      <c r="F44" s="33" t="n"/>
      <c r="G44" s="31" t="n"/>
      <c r="H44" s="27">
        <f>IF(B44="","",MID("LunMarMiéJueVieSábDom",(WEEKDAY(B44,2)-1)*3+1,3))</f>
        <v/>
      </c>
      <c r="I44" s="14">
        <f>IF(B44="","",B44-WEEKDAY(B44,2)+1)</f>
        <v/>
      </c>
      <c r="J44" s="34">
        <f>IF(B44="","",DATE(YEAR(B44),MONTH(B44),1))</f>
        <v/>
      </c>
      <c r="K44" s="15">
        <f>IF(B44="","",IF(COUNTIF($B$8:B44,B44)=1,1,0))</f>
        <v/>
      </c>
      <c r="L44" s="35">
        <f>IF(B44="","",IF(B44=B43,L43,IF(B44-B43=1,L43+1,1)))</f>
        <v/>
      </c>
      <c r="M44" s="16">
        <f>IF(B44="","",SUM($E$8:E44))</f>
        <v/>
      </c>
      <c r="N44" s="36" t="n"/>
    </row>
    <row r="45">
      <c r="B45" s="32" t="n"/>
      <c r="C45" s="33" t="n"/>
      <c r="D45" s="27">
        <f>IF(C45="","",IFERROR(VLOOKUP(C45,Listas!$A$2:$B$9,2,FALSE),""))</f>
        <v/>
      </c>
      <c r="E45" s="30" t="n"/>
      <c r="F45" s="33" t="n"/>
      <c r="G45" s="31" t="n"/>
      <c r="H45" s="27">
        <f>IF(B45="","",MID("LunMarMiéJueVieSábDom",(WEEKDAY(B45,2)-1)*3+1,3))</f>
        <v/>
      </c>
      <c r="I45" s="14">
        <f>IF(B45="","",B45-WEEKDAY(B45,2)+1)</f>
        <v/>
      </c>
      <c r="J45" s="34">
        <f>IF(B45="","",DATE(YEAR(B45),MONTH(B45),1))</f>
        <v/>
      </c>
      <c r="K45" s="15">
        <f>IF(B45="","",IF(COUNTIF($B$8:B45,B45)=1,1,0))</f>
        <v/>
      </c>
      <c r="L45" s="35">
        <f>IF(B45="","",IF(B45=B44,L44,IF(B45-B44=1,L44+1,1)))</f>
        <v/>
      </c>
      <c r="M45" s="16">
        <f>IF(B45="","",SUM($E$8:E45))</f>
        <v/>
      </c>
      <c r="N45" s="36" t="n"/>
    </row>
    <row r="46">
      <c r="B46" s="32" t="n"/>
      <c r="C46" s="33" t="n"/>
      <c r="D46" s="27">
        <f>IF(C46="","",IFERROR(VLOOKUP(C46,Listas!$A$2:$B$9,2,FALSE),""))</f>
        <v/>
      </c>
      <c r="E46" s="30" t="n"/>
      <c r="F46" s="33" t="n"/>
      <c r="G46" s="31" t="n"/>
      <c r="H46" s="27">
        <f>IF(B46="","",MID("LunMarMiéJueVieSábDom",(WEEKDAY(B46,2)-1)*3+1,3))</f>
        <v/>
      </c>
      <c r="I46" s="14">
        <f>IF(B46="","",B46-WEEKDAY(B46,2)+1)</f>
        <v/>
      </c>
      <c r="J46" s="34">
        <f>IF(B46="","",DATE(YEAR(B46),MONTH(B46),1))</f>
        <v/>
      </c>
      <c r="K46" s="15">
        <f>IF(B46="","",IF(COUNTIF($B$8:B46,B46)=1,1,0))</f>
        <v/>
      </c>
      <c r="L46" s="35">
        <f>IF(B46="","",IF(B46=B45,L45,IF(B46-B45=1,L45+1,1)))</f>
        <v/>
      </c>
      <c r="M46" s="16">
        <f>IF(B46="","",SUM($E$8:E46))</f>
        <v/>
      </c>
      <c r="N46" s="36" t="n"/>
    </row>
    <row r="47">
      <c r="B47" s="32" t="n"/>
      <c r="C47" s="33" t="n"/>
      <c r="D47" s="27">
        <f>IF(C47="","",IFERROR(VLOOKUP(C47,Listas!$A$2:$B$9,2,FALSE),""))</f>
        <v/>
      </c>
      <c r="E47" s="30" t="n"/>
      <c r="F47" s="33" t="n"/>
      <c r="G47" s="31" t="n"/>
      <c r="H47" s="27">
        <f>IF(B47="","",MID("LunMarMiéJueVieSábDom",(WEEKDAY(B47,2)-1)*3+1,3))</f>
        <v/>
      </c>
      <c r="I47" s="14">
        <f>IF(B47="","",B47-WEEKDAY(B47,2)+1)</f>
        <v/>
      </c>
      <c r="J47" s="34">
        <f>IF(B47="","",DATE(YEAR(B47),MONTH(B47),1))</f>
        <v/>
      </c>
      <c r="K47" s="15">
        <f>IF(B47="","",IF(COUNTIF($B$8:B47,B47)=1,1,0))</f>
        <v/>
      </c>
      <c r="L47" s="35">
        <f>IF(B47="","",IF(B47=B46,L46,IF(B47-B46=1,L46+1,1)))</f>
        <v/>
      </c>
      <c r="M47" s="16">
        <f>IF(B47="","",SUM($E$8:E47))</f>
        <v/>
      </c>
      <c r="N47" s="36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5:C5"/>
    <mergeCell ref="E5:F5"/>
    <mergeCell ref="H5:I5"/>
    <mergeCell ref="B3:N3"/>
    <mergeCell ref="B2:N2"/>
  </mergeCells>
  <conditionalFormatting sqref="D8:D47">
    <cfRule type="expression" priority="1" dxfId="2">
      <formula>MOD(ROW(),2)=0</formula>
    </cfRule>
    <cfRule type="cellIs" priority="6" operator="equal" dxfId="3">
      <formula>"Yoga"</formula>
    </cfRule>
  </conditionalFormatting>
  <conditionalFormatting sqref="H8:M47">
    <cfRule type="expression" priority="2" dxfId="2">
      <formula>MOD(ROW(),2)=0</formula>
    </cfRule>
  </conditionalFormatting>
  <conditionalFormatting sqref="E8:E47">
    <cfRule type="dataBar" priority="3">
      <dataBar>
        <cfvo type="num" val="0"/>
        <cfvo type="max"/>
        <color rgb="0010B981"/>
      </dataBar>
    </cfRule>
  </conditionalFormatting>
  <conditionalFormatting sqref="G8:G47">
    <cfRule type="expression" priority="4" dxfId="0">
      <formula>AND(ISNUMBER($G8),$G8&gt;=4)</formula>
    </cfRule>
    <cfRule type="expression" priority="5" dxfId="1">
      <formula>AND(ISNUMBER($G8),$G8&lt;=2)</formula>
    </cfRule>
  </conditionalFormatting>
  <conditionalFormatting sqref="L8:L47">
    <cfRule type="expression" priority="7" dxfId="0">
      <formula>AND(ISNUMBER($L8),$L8&gt;=3)</formula>
    </cfRule>
  </conditionalFormatting>
  <dataValidations count="6">
    <dataValidation sqref="C8:C47" showDropDown="0" showInputMessage="0" showErrorMessage="0" allowBlank="1" type="list">
      <formula1>=Listas!$A$2:$A$9</formula1>
    </dataValidation>
    <dataValidation sqref="F8:F47" showDropDown="0" showInputMessage="0" showErrorMessage="0" allowBlank="1" type="list">
      <formula1>=Listas!$C$2:$C$5</formula1>
    </dataValidation>
    <dataValidation sqref="E8:E47" showDropDown="0" showInputMessage="0" showErrorMessage="1" allowBlank="1" errorTitle="Duración" error="Escribe la duración en minutos (1 a 600)." type="decimal" operator="between">
      <formula1>1</formula1>
      <formula2>600</formula2>
    </dataValidation>
    <dataValidation sqref="G8:G47" showDropDown="0" showInputMessage="0" showErrorMessage="1" allowBlank="1" errorTitle="Sensación" error="Escribe un número entero del 1 al 5." type="whole" operator="between">
      <formula1>1</formula1>
      <formula2>5</formula2>
    </dataValidation>
    <dataValidation sqref="B8:B47" showDropDown="0" showInputMessage="0" showErrorMessage="1" allowBlank="1" errorTitle="Fecha no válida" error="Escribe una fecha, por ejemplo 28/09/2026." type="date" operator="greaterThan">
      <formula1>36526</formula1>
    </dataValidation>
    <dataValidation sqref="D5 G5 J5" showDropDown="0" showInputMessage="0" showErrorMessage="1" allowBlank="0" errorTitle="Valor no válido" error="Debe ser un número mayor que 0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Práctica</t>
        </is>
      </c>
      <c r="B1" t="inlineStr">
        <is>
          <t>Tipo</t>
        </is>
      </c>
      <c r="C1" t="inlineStr">
        <is>
          <t>Momento</t>
        </is>
      </c>
    </row>
    <row r="2">
      <c r="A2" t="inlineStr">
        <is>
          <t>Hatha</t>
        </is>
      </c>
      <c r="B2" t="inlineStr">
        <is>
          <t>Yoga</t>
        </is>
      </c>
      <c r="C2" t="inlineStr">
        <is>
          <t>Mañana</t>
        </is>
      </c>
    </row>
    <row r="3">
      <c r="A3" t="inlineStr">
        <is>
          <t>Vinyasa</t>
        </is>
      </c>
      <c r="B3" t="inlineStr">
        <is>
          <t>Yoga</t>
        </is>
      </c>
      <c r="C3" t="inlineStr">
        <is>
          <t>Mediodía</t>
        </is>
      </c>
    </row>
    <row r="4">
      <c r="A4" t="inlineStr">
        <is>
          <t>Yin</t>
        </is>
      </c>
      <c r="B4" t="inlineStr">
        <is>
          <t>Yoga</t>
        </is>
      </c>
      <c r="C4" t="inlineStr">
        <is>
          <t>Tarde</t>
        </is>
      </c>
    </row>
    <row r="5">
      <c r="A5" t="inlineStr">
        <is>
          <t>Restaurativo</t>
        </is>
      </c>
      <c r="B5" t="inlineStr">
        <is>
          <t>Yoga</t>
        </is>
      </c>
      <c r="C5" t="inlineStr">
        <is>
          <t>Noche</t>
        </is>
      </c>
    </row>
    <row r="6">
      <c r="A6" t="inlineStr">
        <is>
          <t>Yoga en casa</t>
        </is>
      </c>
      <c r="B6" t="inlineStr">
        <is>
          <t>Yoga</t>
        </is>
      </c>
    </row>
    <row r="7">
      <c r="A7" t="inlineStr">
        <is>
          <t>Meditación guiada</t>
        </is>
      </c>
      <c r="B7" t="inlineStr">
        <is>
          <t>Meditación</t>
        </is>
      </c>
    </row>
    <row r="8">
      <c r="A8" t="inlineStr">
        <is>
          <t>Meditación silenciosa</t>
        </is>
      </c>
      <c r="B8" t="inlineStr">
        <is>
          <t>Meditación</t>
        </is>
      </c>
    </row>
    <row r="9">
      <c r="A9" t="inlineStr">
        <is>
          <t>Respiración consciente</t>
        </is>
      </c>
      <c r="B9" t="inlineStr">
        <is>
          <t>Meditación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yoga y meditación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37" t="inlineStr">
        <is>
          <t>1.  Ve a la hoja «Sesiones» y revisa los tres ajustes de arriba: objetivo semanal en minutos (D5), objetivo mensual (G5) y días por semana (J5). Son cifras tuyas: la plantilla no recomienda ninguna.</t>
        </is>
      </c>
    </row>
    <row r="7" ht="30" customHeight="1">
      <c r="B7" s="37" t="inlineStr">
        <is>
          <t>2.  Borra solo las celdas crema de los datos de ejemplo (son ficticios) y empieza tu registro en la fila 8, una fila por sesión y en orden cronológico.</t>
        </is>
      </c>
    </row>
    <row r="8" ht="30" customHeight="1">
      <c r="B8" s="37" t="inlineStr">
        <is>
          <t>3.  Escribe la Fecha (dd/mm/aaaa) y elige la Práctica en el desplegable: Hatha, Vinyasa, Yin, Restaurativo, Yoga en casa, Meditación guiada, Meditación silenciosa o Respiración consciente.</t>
        </is>
      </c>
    </row>
    <row r="9" ht="30" customHeight="1">
      <c r="B9" s="37" t="inlineStr">
        <is>
          <t>4.  La columna Tipo (Yoga o Meditación) se rellena sola según la práctica. Anota la Duración en minutos y el Momento del día (mañana, mediodía, tarde o noche).</t>
        </is>
      </c>
    </row>
    <row r="10" ht="30" customHeight="1">
      <c r="B10" s="37" t="inlineStr">
        <is>
          <t>5.  Puntúa la Sensación de 1 a 5 como prefieras (por ejemplo 1 = pesada o incómoda y 5 = muy buena). Es una escala personal: sirve para comparar contigo mismo, no para valorar nada clínico.</t>
        </is>
      </c>
    </row>
    <row r="11" ht="30" customHeight="1">
      <c r="B11" s="37" t="inlineStr">
        <is>
          <t>6.  Día, Semana, Mes, Día nuevo, Racha y Acumulado se calculan solos. Si haces dos sesiones el mismo día, la racha no se rompe ni se duplica.</t>
        </is>
      </c>
    </row>
    <row r="12" ht="30" customHeight="1">
      <c r="B12" s="37" t="inlineStr">
        <is>
          <t>7.  Abre «Panel»: verás 10 indicadores, las 10 últimas semanas y 6 meses con su porcentaje de objetivo, el reparto por práctica, yoga frente a meditación, la sensación por momento del día y 3 gráficos.</t>
        </is>
      </c>
    </row>
    <row r="13" ht="30" customHeight="1">
      <c r="B13" s="37" t="inlineStr">
        <is>
          <t>8.  Hay 40 filas preparadas. Cuando se llenen, guarda una copia del archivo y empieza otro registro vacío para la siguiente temporada.</t>
        </is>
      </c>
    </row>
    <row r="15">
      <c r="B15" s="11" t="inlineStr">
        <is>
          <t>CONSEJOS</t>
        </is>
      </c>
    </row>
    <row r="16" ht="30" customHeight="1">
      <c r="B16" s="37" t="inlineStr">
        <is>
          <t>•  La racha cuenta días naturales seguidos con al menos una sesión; si te saltas un día, vuelve a 1. Es un dato de constancia, no una obligación.</t>
        </is>
      </c>
    </row>
    <row r="17" ht="30" customHeight="1">
      <c r="B17" s="37" t="inlineStr">
        <is>
          <t>•  El «% objetivo semanal» compara los minutos de cada semana con el objetivo de D5; la columna de días se pinta en verde cuando llegas al objetivo de J5.</t>
        </is>
      </c>
    </row>
    <row r="18" ht="30" customHeight="1">
      <c r="B18" s="37" t="inlineStr">
        <is>
          <t>•  El Panel admite hasta 10 semanas y 6 meses de historial desde tu primera fecha. Para periodos más largos, abre un archivo nuevo.</t>
        </is>
      </c>
    </row>
    <row r="19" ht="30" customHeight="1">
      <c r="B19" s="37" t="inlineStr">
        <is>
          <t>•  Las hojas están protegidas sin contraseña (Revisar &gt; Desproteger hoja) para que no se rompan las fórmulas por error.</t>
        </is>
      </c>
    </row>
    <row r="21">
      <c r="B21" s="29" t="inlineStr">
        <is>
          <t>Las celdas con fondo crema y texto azul son para rellenar; las verdes se calculan solas.</t>
        </is>
      </c>
    </row>
    <row r="23" ht="44" customHeight="1">
      <c r="B23" s="38" t="inlineStr">
        <is>
          <t>Aviso: esta plantilla sirve solo para registrar y organizar tus sesiones de yoga y meditación. No propone posturas, duraciones ni tratamientos, ni sustituye a un profesor cualificado ni a un profesional sanitario. Si tienes lesiones, dolor, embarazo o cualquier duda sobre tu salud física o mental, consulta con un profesional.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2026-10-03T09:38:55Z</dcterms:created>
  <dcterms:modified xmlns:dcterms="http://purl.org/dc/terms/" xmlns:xsi="http://www.w3.org/2001/XMLSchema-instance" xsi:type="dcterms:W3CDTF">2026-10-03T09:38:55Z</dcterms:modified>
</cp:coreProperties>
</file>