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Cartera" sheetId="2" state="visible" r:id="rId2"/>
    <sheet xmlns:r="http://schemas.openxmlformats.org/officeDocument/2006/relationships" name="Evolución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dd/mm/yyyy"/>
    <numFmt numFmtId="166" formatCode="0.0%"/>
    <numFmt numFmtId="167" formatCode="#,##0.0000"/>
    <numFmt numFmtId="168" formatCode="#,##0.00 &quot;€&quot;"/>
    <numFmt numFmtId="169" formatCode="0.0"/>
    <numFmt numFmtId="170" formatCode="0&quot; posiciones&quot;"/>
    <numFmt numFmtId="171" formatCode="mmm yyyy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i val="1"/>
      <color rgb="006B7280"/>
      <sz val="9"/>
    </font>
    <font>
      <name val="Arial"/>
      <b val="1"/>
      <color rgb="00FFFFFF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047857"/>
      <sz val="12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0" fillId="6" borderId="0" applyAlignment="1" pivotButton="0" quotePrefix="0" xfId="0">
      <alignment horizontal="center" vertical="center" wrapText="1"/>
    </xf>
    <xf numFmtId="168" fontId="11" fillId="6" borderId="0" applyAlignment="1" pivotButton="0" quotePrefix="0" xfId="0">
      <alignment horizontal="center" vertical="center"/>
    </xf>
    <xf numFmtId="166" fontId="11" fillId="6" borderId="0" applyAlignment="1" pivotButton="0" quotePrefix="0" xfId="0">
      <alignment horizontal="center" vertical="center"/>
    </xf>
    <xf numFmtId="1" fontId="11" fillId="6" borderId="0" applyAlignment="1" pivotButton="0" quotePrefix="0" xfId="0">
      <alignment horizontal="center" vertical="center"/>
    </xf>
    <xf numFmtId="0" fontId="12" fillId="6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vertical="center"/>
    </xf>
    <xf numFmtId="168" fontId="7" fillId="0" borderId="1" applyAlignment="1" pivotButton="0" quotePrefix="0" xfId="0">
      <alignment vertical="center"/>
    </xf>
    <xf numFmtId="166" fontId="7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168" fontId="9" fillId="5" borderId="1" applyAlignment="1" pivotButton="0" quotePrefix="0" xfId="0">
      <alignment vertical="center"/>
    </xf>
    <xf numFmtId="166" fontId="9" fillId="5" borderId="1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171" fontId="7" fillId="0" borderId="1" applyAlignment="1" pivotButton="0" quotePrefix="0" xfId="0">
      <alignment horizontal="center" vertical="center"/>
    </xf>
    <xf numFmtId="165" fontId="4" fillId="3" borderId="1" applyAlignment="1" applyProtection="1" pivotButton="0" quotePrefix="0" xfId="0">
      <alignment horizontal="center" vertical="center"/>
      <protection locked="0" hidden="0"/>
    </xf>
    <xf numFmtId="166" fontId="4" fillId="3" borderId="1" applyAlignment="1" applyProtection="1" pivotButton="0" quotePrefix="0" xfId="0">
      <alignment horizontal="center" vertical="center"/>
      <protection locked="0" hidden="0"/>
    </xf>
    <xf numFmtId="0" fontId="4" fillId="3" borderId="1" applyAlignment="1" applyProtection="1" pivotButton="0" quotePrefix="0" xfId="0">
      <alignment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167" fontId="4" fillId="3" borderId="1" applyAlignment="1" applyProtection="1" pivotButton="0" quotePrefix="0" xfId="0">
      <alignment vertical="center"/>
      <protection locked="0" hidden="0"/>
    </xf>
    <xf numFmtId="168" fontId="4" fillId="3" borderId="1" applyAlignment="1" applyProtection="1" pivotButton="0" quotePrefix="0" xfId="0">
      <alignment vertical="center"/>
      <protection locked="0" hidden="0"/>
    </xf>
    <xf numFmtId="168" fontId="8" fillId="0" borderId="1" applyAlignment="1" pivotButton="0" quotePrefix="0" xfId="0">
      <alignment vertical="center"/>
    </xf>
    <xf numFmtId="169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170" fontId="9" fillId="5" borderId="1" applyAlignment="1" pivotButton="0" quotePrefix="0" xfId="0">
      <alignment vertical="center"/>
    </xf>
    <xf numFmtId="171" fontId="4" fillId="3" borderId="1" applyAlignment="1" applyProtection="1" pivotButton="0" quotePrefix="0" xfId="0">
      <alignment horizontal="center" vertical="center"/>
      <protection locked="0" hidden="0"/>
    </xf>
    <xf numFmtId="0" fontId="14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ill>
        <patternFill patternType="solid">
          <fgColor rgb="00F4FAF6"/>
          <bgColor rgb="00F4FAF6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047857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Reparto de la cartera por tipo de activo</a:t>
            </a:r>
          </a:p>
        </rich>
      </tx>
    </title>
    <plotArea>
      <pieChart>
        <varyColors val="1"/>
        <ser>
          <idx val="0"/>
          <order val="0"/>
          <tx>
            <strRef>
              <f>'Panel'!C15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'Panel'!$B$16:$B$24</f>
            </numRef>
          </cat>
          <val>
            <numRef>
              <f>'Panel'!$C$16:$C$24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de la cartera vs. capital aportado</a:t>
            </a:r>
          </a:p>
        </rich>
      </tx>
    </title>
    <plotArea>
      <lineChart>
        <grouping val="standard"/>
        <ser>
          <idx val="0"/>
          <order val="0"/>
          <tx>
            <strRef>
              <f>'Panel'!C47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'Panel'!$B$48:$B$59</f>
            </numRef>
          </cat>
          <val>
            <numRef>
              <f>'Panel'!$C$48:$C$59</f>
            </numRef>
          </val>
        </ser>
        <ser>
          <idx val="1"/>
          <order val="1"/>
          <tx>
            <strRef>
              <f>'Panel'!D47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'Panel'!$B$48:$B$59</f>
            </numRef>
          </cat>
          <val>
            <numRef>
              <f>'Panel'!$D$48:$D$59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27</row>
      <rowOff>0</rowOff>
    </from>
    <ext cx="540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46</row>
      <rowOff>0</rowOff>
    </from>
    <ext cx="5400000" cy="30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B4A2F"/>
    <outlinePr summaryBelow="1" summaryRight="1"/>
    <pageSetUpPr fitToPage="1"/>
  </sheetPr>
  <dimension ref="B2:G59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7" customWidth="1" min="2" max="2"/>
    <col width="22" customWidth="1" min="3" max="3"/>
    <col width="16" customWidth="1" min="4" max="4"/>
    <col width="16" customWidth="1" min="5" max="5"/>
    <col width="17" customWidth="1" min="6" max="6"/>
    <col width="16" customWidth="1" min="7" max="7"/>
    <col width="3" customWidth="1" min="8" max="8"/>
  </cols>
  <sheetData>
    <row r="2" ht="34" customHeight="1">
      <c r="B2" s="1" t="inlineStr">
        <is>
          <t>Panel de tu cartera</t>
        </is>
      </c>
      <c r="C2" s="2" t="n"/>
      <c r="D2" s="2" t="n"/>
      <c r="E2" s="2" t="n"/>
      <c r="F2" s="2" t="n"/>
      <c r="G2" s="2" t="n"/>
    </row>
    <row r="3">
      <c r="B3" s="3" t="inlineStr">
        <is>
          <t>Resumen automático de las hojas Cartera y Evolución. Solo informativo.</t>
        </is>
      </c>
    </row>
    <row r="5" ht="28" customHeight="1">
      <c r="B5" s="4" t="inlineStr">
        <is>
          <t>CAPITAL INVERTIDO</t>
        </is>
      </c>
      <c r="D5" s="4" t="inlineStr">
        <is>
          <t>VALOR ACTUAL</t>
        </is>
      </c>
      <c r="F5" s="4" t="inlineStr">
        <is>
          <t>GANANCIA / PÉRDIDA</t>
        </is>
      </c>
    </row>
    <row r="6" ht="38" customHeight="1">
      <c r="B6" s="5">
        <f>Cartera!H48</f>
        <v/>
      </c>
      <c r="D6" s="5">
        <f>Cartera!I48</f>
        <v/>
      </c>
      <c r="F6" s="5">
        <f>Cartera!J48</f>
        <v/>
      </c>
    </row>
    <row r="8" ht="28" customHeight="1">
      <c r="B8" s="4" t="inlineStr">
        <is>
          <t>RENTABILIDAD TOTAL</t>
        </is>
      </c>
      <c r="D8" s="4" t="inlineStr">
        <is>
          <t>POSICIONES EN CARTERA</t>
        </is>
      </c>
      <c r="F8" s="4" t="inlineStr">
        <is>
          <t>POSICIONES CON PESO ALTO</t>
        </is>
      </c>
    </row>
    <row r="9" ht="38" customHeight="1">
      <c r="B9" s="6">
        <f>Cartera!K48</f>
        <v/>
      </c>
      <c r="D9" s="7">
        <f>COUNT(Cartera!$I$8:$I$47)</f>
        <v/>
      </c>
      <c r="F9" s="7">
        <f>COUNTIF(Cartera!$O$8:$O$47,"Peso alto")</f>
        <v/>
      </c>
    </row>
    <row r="11" ht="28" customHeight="1">
      <c r="B11" s="4" t="inlineStr">
        <is>
          <t>MEJOR POSICIÓN</t>
        </is>
      </c>
      <c r="D11" s="4" t="inlineStr">
        <is>
          <t>PEOR POSICIÓN</t>
        </is>
      </c>
      <c r="F11" s="4" t="inlineStr">
        <is>
          <t>MAYOR PESO EN CARTERA</t>
        </is>
      </c>
    </row>
    <row r="12" ht="38" customHeight="1">
      <c r="B12" s="8">
        <f>IF(COUNT(Cartera!$K$8:$K$47)=0,"—",INDEX(Cartera!$B$8:$B$47,MATCH(MAX(Cartera!$K$8:$K$47),Cartera!$K$8:$K$47,0)))</f>
        <v/>
      </c>
      <c r="D12" s="8">
        <f>IF(COUNT(Cartera!$K$8:$K$47)=0,"—",INDEX(Cartera!$B$8:$B$47,MATCH(MIN(Cartera!$K$8:$K$47),Cartera!$K$8:$K$47,0)))</f>
        <v/>
      </c>
      <c r="F12" s="6">
        <f>IF(COUNT(Cartera!$L$8:$L$47)=0,0,MAX(Cartera!$L$8:$L$47))</f>
        <v/>
      </c>
    </row>
    <row r="14">
      <c r="B14" s="9" t="inlineStr">
        <is>
          <t>REPARTO POR TIPO DE ACTIVO</t>
        </is>
      </c>
    </row>
    <row r="15" ht="30" customHeight="1">
      <c r="B15" s="10" t="inlineStr">
        <is>
          <t>Tipo de activo</t>
        </is>
      </c>
      <c r="C15" s="10" t="inlineStr">
        <is>
          <t>Valor actual</t>
        </is>
      </c>
      <c r="D15" s="10" t="inlineStr">
        <is>
          <t>Peso</t>
        </is>
      </c>
      <c r="E15" s="10" t="inlineStr">
        <is>
          <t>Invertido</t>
        </is>
      </c>
      <c r="F15" s="10" t="inlineStr">
        <is>
          <t>Ganancia / pérdida</t>
        </is>
      </c>
      <c r="G15" s="10" t="inlineStr">
        <is>
          <t>Rentabilidad</t>
        </is>
      </c>
    </row>
    <row r="16">
      <c r="B16" s="11">
        <f>Listas!A2</f>
        <v/>
      </c>
      <c r="C16" s="12">
        <f>SUMIF(Cartera!$C$8:$C$47,B16,Cartera!$I$8:$I$47)</f>
        <v/>
      </c>
      <c r="D16" s="13">
        <f>IF(Cartera!$I$48=0,0,C16/Cartera!$I$48)</f>
        <v/>
      </c>
      <c r="E16" s="12">
        <f>SUMIF(Cartera!$C$8:$C$47,B16,Cartera!$H$8:$H$47)</f>
        <v/>
      </c>
      <c r="F16" s="12">
        <f>C16-E16</f>
        <v/>
      </c>
      <c r="G16" s="13">
        <f>IF(E16=0,0,F16/E16)</f>
        <v/>
      </c>
    </row>
    <row r="17">
      <c r="B17" s="11">
        <f>Listas!A3</f>
        <v/>
      </c>
      <c r="C17" s="12">
        <f>SUMIF(Cartera!$C$8:$C$47,B17,Cartera!$I$8:$I$47)</f>
        <v/>
      </c>
      <c r="D17" s="13">
        <f>IF(Cartera!$I$48=0,0,C17/Cartera!$I$48)</f>
        <v/>
      </c>
      <c r="E17" s="12">
        <f>SUMIF(Cartera!$C$8:$C$47,B17,Cartera!$H$8:$H$47)</f>
        <v/>
      </c>
      <c r="F17" s="12">
        <f>C17-E17</f>
        <v/>
      </c>
      <c r="G17" s="13">
        <f>IF(E17=0,0,F17/E17)</f>
        <v/>
      </c>
    </row>
    <row r="18">
      <c r="B18" s="11">
        <f>Listas!A4</f>
        <v/>
      </c>
      <c r="C18" s="12">
        <f>SUMIF(Cartera!$C$8:$C$47,B18,Cartera!$I$8:$I$47)</f>
        <v/>
      </c>
      <c r="D18" s="13">
        <f>IF(Cartera!$I$48=0,0,C18/Cartera!$I$48)</f>
        <v/>
      </c>
      <c r="E18" s="12">
        <f>SUMIF(Cartera!$C$8:$C$47,B18,Cartera!$H$8:$H$47)</f>
        <v/>
      </c>
      <c r="F18" s="12">
        <f>C18-E18</f>
        <v/>
      </c>
      <c r="G18" s="13">
        <f>IF(E18=0,0,F18/E18)</f>
        <v/>
      </c>
    </row>
    <row r="19">
      <c r="B19" s="11">
        <f>Listas!A5</f>
        <v/>
      </c>
      <c r="C19" s="12">
        <f>SUMIF(Cartera!$C$8:$C$47,B19,Cartera!$I$8:$I$47)</f>
        <v/>
      </c>
      <c r="D19" s="13">
        <f>IF(Cartera!$I$48=0,0,C19/Cartera!$I$48)</f>
        <v/>
      </c>
      <c r="E19" s="12">
        <f>SUMIF(Cartera!$C$8:$C$47,B19,Cartera!$H$8:$H$47)</f>
        <v/>
      </c>
      <c r="F19" s="12">
        <f>C19-E19</f>
        <v/>
      </c>
      <c r="G19" s="13">
        <f>IF(E19=0,0,F19/E19)</f>
        <v/>
      </c>
    </row>
    <row r="20">
      <c r="B20" s="11">
        <f>Listas!A6</f>
        <v/>
      </c>
      <c r="C20" s="12">
        <f>SUMIF(Cartera!$C$8:$C$47,B20,Cartera!$I$8:$I$47)</f>
        <v/>
      </c>
      <c r="D20" s="13">
        <f>IF(Cartera!$I$48=0,0,C20/Cartera!$I$48)</f>
        <v/>
      </c>
      <c r="E20" s="12">
        <f>SUMIF(Cartera!$C$8:$C$47,B20,Cartera!$H$8:$H$47)</f>
        <v/>
      </c>
      <c r="F20" s="12">
        <f>C20-E20</f>
        <v/>
      </c>
      <c r="G20" s="13">
        <f>IF(E20=0,0,F20/E20)</f>
        <v/>
      </c>
    </row>
    <row r="21">
      <c r="B21" s="11">
        <f>Listas!A7</f>
        <v/>
      </c>
      <c r="C21" s="12">
        <f>SUMIF(Cartera!$C$8:$C$47,B21,Cartera!$I$8:$I$47)</f>
        <v/>
      </c>
      <c r="D21" s="13">
        <f>IF(Cartera!$I$48=0,0,C21/Cartera!$I$48)</f>
        <v/>
      </c>
      <c r="E21" s="12">
        <f>SUMIF(Cartera!$C$8:$C$47,B21,Cartera!$H$8:$H$47)</f>
        <v/>
      </c>
      <c r="F21" s="12">
        <f>C21-E21</f>
        <v/>
      </c>
      <c r="G21" s="13">
        <f>IF(E21=0,0,F21/E21)</f>
        <v/>
      </c>
    </row>
    <row r="22">
      <c r="B22" s="11">
        <f>Listas!A8</f>
        <v/>
      </c>
      <c r="C22" s="12">
        <f>SUMIF(Cartera!$C$8:$C$47,B22,Cartera!$I$8:$I$47)</f>
        <v/>
      </c>
      <c r="D22" s="13">
        <f>IF(Cartera!$I$48=0,0,C22/Cartera!$I$48)</f>
        <v/>
      </c>
      <c r="E22" s="12">
        <f>SUMIF(Cartera!$C$8:$C$47,B22,Cartera!$H$8:$H$47)</f>
        <v/>
      </c>
      <c r="F22" s="12">
        <f>C22-E22</f>
        <v/>
      </c>
      <c r="G22" s="13">
        <f>IF(E22=0,0,F22/E22)</f>
        <v/>
      </c>
    </row>
    <row r="23">
      <c r="B23" s="11">
        <f>Listas!A9</f>
        <v/>
      </c>
      <c r="C23" s="12">
        <f>SUMIF(Cartera!$C$8:$C$47,B23,Cartera!$I$8:$I$47)</f>
        <v/>
      </c>
      <c r="D23" s="13">
        <f>IF(Cartera!$I$48=0,0,C23/Cartera!$I$48)</f>
        <v/>
      </c>
      <c r="E23" s="12">
        <f>SUMIF(Cartera!$C$8:$C$47,B23,Cartera!$H$8:$H$47)</f>
        <v/>
      </c>
      <c r="F23" s="12">
        <f>C23-E23</f>
        <v/>
      </c>
      <c r="G23" s="13">
        <f>IF(E23=0,0,F23/E23)</f>
        <v/>
      </c>
    </row>
    <row r="24">
      <c r="B24" s="11">
        <f>Listas!A10</f>
        <v/>
      </c>
      <c r="C24" s="12">
        <f>SUMIF(Cartera!$C$8:$C$47,B24,Cartera!$I$8:$I$47)</f>
        <v/>
      </c>
      <c r="D24" s="13">
        <f>IF(Cartera!$I$48=0,0,C24/Cartera!$I$48)</f>
        <v/>
      </c>
      <c r="E24" s="12">
        <f>SUMIF(Cartera!$C$8:$C$47,B24,Cartera!$H$8:$H$47)</f>
        <v/>
      </c>
      <c r="F24" s="12">
        <f>C24-E24</f>
        <v/>
      </c>
      <c r="G24" s="13">
        <f>IF(E24=0,0,F24/E24)</f>
        <v/>
      </c>
    </row>
    <row r="25">
      <c r="B25" s="14" t="inlineStr">
        <is>
          <t>TOTAL</t>
        </is>
      </c>
      <c r="C25" s="15">
        <f>SUM(C16:C24)</f>
        <v/>
      </c>
      <c r="D25" s="16">
        <f>SUM(D16:D24)</f>
        <v/>
      </c>
      <c r="E25" s="15">
        <f>SUM(E16:E24)</f>
        <v/>
      </c>
      <c r="F25" s="15">
        <f>SUM(F16:F24)</f>
        <v/>
      </c>
      <c r="G25" s="16">
        <f>IF(E25=0,0,F25/E25)</f>
        <v/>
      </c>
    </row>
    <row r="26">
      <c r="B26" s="17" t="inlineStr">
        <is>
          <t>Los tipos vienen de la lista de la hoja oculta «Listas». Si un producto no tiene tipo asignado, no aparece en este reparto.</t>
        </is>
      </c>
    </row>
    <row r="46">
      <c r="B46" s="9" t="inlineStr">
        <is>
          <t>EVOLUCIÓN: ÚLTIMOS 12 MESES REGISTRADOS</t>
        </is>
      </c>
    </row>
    <row r="47" ht="30" customHeight="1">
      <c r="B47" s="10" t="inlineStr">
        <is>
          <t>Mes</t>
        </is>
      </c>
      <c r="C47" s="10" t="inlineStr">
        <is>
          <t>Valor de la cartera</t>
        </is>
      </c>
      <c r="D47" s="10" t="inlineStr">
        <is>
          <t>Aportado acumulado</t>
        </is>
      </c>
    </row>
    <row r="48">
      <c r="B48" s="18">
        <f>IF(MAX(0,COUNT(Evolución!$D$8:$D$43)-12)+1&gt;COUNT(Evolución!$D$8:$D$43),"",INDEX(Evolución!$B$8:$B$43,MAX(0,COUNT(Evolución!$D$8:$D$43)-12)+1))</f>
        <v/>
      </c>
      <c r="C48" s="12">
        <f>IF(B48="","",INDEX(Evolución!$D$8:$D$43,MAX(0,COUNT(Evolución!$D$8:$D$43)-12)+1))</f>
        <v/>
      </c>
      <c r="D48" s="12">
        <f>IF(B48="","",INDEX(Evolución!$E$8:$E$43,MAX(0,COUNT(Evolución!$D$8:$D$43)-12)+1))</f>
        <v/>
      </c>
    </row>
    <row r="49">
      <c r="B49" s="18">
        <f>IF(MAX(0,COUNT(Evolución!$D$8:$D$43)-12)+2&gt;COUNT(Evolución!$D$8:$D$43),"",INDEX(Evolución!$B$8:$B$43,MAX(0,COUNT(Evolución!$D$8:$D$43)-12)+2))</f>
        <v/>
      </c>
      <c r="C49" s="12">
        <f>IF(B49="","",INDEX(Evolución!$D$8:$D$43,MAX(0,COUNT(Evolución!$D$8:$D$43)-12)+2))</f>
        <v/>
      </c>
      <c r="D49" s="12">
        <f>IF(B49="","",INDEX(Evolución!$E$8:$E$43,MAX(0,COUNT(Evolución!$D$8:$D$43)-12)+2))</f>
        <v/>
      </c>
    </row>
    <row r="50">
      <c r="B50" s="18">
        <f>IF(MAX(0,COUNT(Evolución!$D$8:$D$43)-12)+3&gt;COUNT(Evolución!$D$8:$D$43),"",INDEX(Evolución!$B$8:$B$43,MAX(0,COUNT(Evolución!$D$8:$D$43)-12)+3))</f>
        <v/>
      </c>
      <c r="C50" s="12">
        <f>IF(B50="","",INDEX(Evolución!$D$8:$D$43,MAX(0,COUNT(Evolución!$D$8:$D$43)-12)+3))</f>
        <v/>
      </c>
      <c r="D50" s="12">
        <f>IF(B50="","",INDEX(Evolución!$E$8:$E$43,MAX(0,COUNT(Evolución!$D$8:$D$43)-12)+3))</f>
        <v/>
      </c>
    </row>
    <row r="51">
      <c r="B51" s="18">
        <f>IF(MAX(0,COUNT(Evolución!$D$8:$D$43)-12)+4&gt;COUNT(Evolución!$D$8:$D$43),"",INDEX(Evolución!$B$8:$B$43,MAX(0,COUNT(Evolución!$D$8:$D$43)-12)+4))</f>
        <v/>
      </c>
      <c r="C51" s="12">
        <f>IF(B51="","",INDEX(Evolución!$D$8:$D$43,MAX(0,COUNT(Evolución!$D$8:$D$43)-12)+4))</f>
        <v/>
      </c>
      <c r="D51" s="12">
        <f>IF(B51="","",INDEX(Evolución!$E$8:$E$43,MAX(0,COUNT(Evolución!$D$8:$D$43)-12)+4))</f>
        <v/>
      </c>
    </row>
    <row r="52">
      <c r="B52" s="18">
        <f>IF(MAX(0,COUNT(Evolución!$D$8:$D$43)-12)+5&gt;COUNT(Evolución!$D$8:$D$43),"",INDEX(Evolución!$B$8:$B$43,MAX(0,COUNT(Evolución!$D$8:$D$43)-12)+5))</f>
        <v/>
      </c>
      <c r="C52" s="12">
        <f>IF(B52="","",INDEX(Evolución!$D$8:$D$43,MAX(0,COUNT(Evolución!$D$8:$D$43)-12)+5))</f>
        <v/>
      </c>
      <c r="D52" s="12">
        <f>IF(B52="","",INDEX(Evolución!$E$8:$E$43,MAX(0,COUNT(Evolución!$D$8:$D$43)-12)+5))</f>
        <v/>
      </c>
    </row>
    <row r="53">
      <c r="B53" s="18">
        <f>IF(MAX(0,COUNT(Evolución!$D$8:$D$43)-12)+6&gt;COUNT(Evolución!$D$8:$D$43),"",INDEX(Evolución!$B$8:$B$43,MAX(0,COUNT(Evolución!$D$8:$D$43)-12)+6))</f>
        <v/>
      </c>
      <c r="C53" s="12">
        <f>IF(B53="","",INDEX(Evolución!$D$8:$D$43,MAX(0,COUNT(Evolución!$D$8:$D$43)-12)+6))</f>
        <v/>
      </c>
      <c r="D53" s="12">
        <f>IF(B53="","",INDEX(Evolución!$E$8:$E$43,MAX(0,COUNT(Evolución!$D$8:$D$43)-12)+6))</f>
        <v/>
      </c>
    </row>
    <row r="54">
      <c r="B54" s="18">
        <f>IF(MAX(0,COUNT(Evolución!$D$8:$D$43)-12)+7&gt;COUNT(Evolución!$D$8:$D$43),"",INDEX(Evolución!$B$8:$B$43,MAX(0,COUNT(Evolución!$D$8:$D$43)-12)+7))</f>
        <v/>
      </c>
      <c r="C54" s="12">
        <f>IF(B54="","",INDEX(Evolución!$D$8:$D$43,MAX(0,COUNT(Evolución!$D$8:$D$43)-12)+7))</f>
        <v/>
      </c>
      <c r="D54" s="12">
        <f>IF(B54="","",INDEX(Evolución!$E$8:$E$43,MAX(0,COUNT(Evolución!$D$8:$D$43)-12)+7))</f>
        <v/>
      </c>
    </row>
    <row r="55">
      <c r="B55" s="18">
        <f>IF(MAX(0,COUNT(Evolución!$D$8:$D$43)-12)+8&gt;COUNT(Evolución!$D$8:$D$43),"",INDEX(Evolución!$B$8:$B$43,MAX(0,COUNT(Evolución!$D$8:$D$43)-12)+8))</f>
        <v/>
      </c>
      <c r="C55" s="12">
        <f>IF(B55="","",INDEX(Evolución!$D$8:$D$43,MAX(0,COUNT(Evolución!$D$8:$D$43)-12)+8))</f>
        <v/>
      </c>
      <c r="D55" s="12">
        <f>IF(B55="","",INDEX(Evolución!$E$8:$E$43,MAX(0,COUNT(Evolución!$D$8:$D$43)-12)+8))</f>
        <v/>
      </c>
    </row>
    <row r="56">
      <c r="B56" s="18">
        <f>IF(MAX(0,COUNT(Evolución!$D$8:$D$43)-12)+9&gt;COUNT(Evolución!$D$8:$D$43),"",INDEX(Evolución!$B$8:$B$43,MAX(0,COUNT(Evolución!$D$8:$D$43)-12)+9))</f>
        <v/>
      </c>
      <c r="C56" s="12">
        <f>IF(B56="","",INDEX(Evolución!$D$8:$D$43,MAX(0,COUNT(Evolución!$D$8:$D$43)-12)+9))</f>
        <v/>
      </c>
      <c r="D56" s="12">
        <f>IF(B56="","",INDEX(Evolución!$E$8:$E$43,MAX(0,COUNT(Evolución!$D$8:$D$43)-12)+9))</f>
        <v/>
      </c>
    </row>
    <row r="57">
      <c r="B57" s="18">
        <f>IF(MAX(0,COUNT(Evolución!$D$8:$D$43)-12)+10&gt;COUNT(Evolución!$D$8:$D$43),"",INDEX(Evolución!$B$8:$B$43,MAX(0,COUNT(Evolución!$D$8:$D$43)-12)+10))</f>
        <v/>
      </c>
      <c r="C57" s="12">
        <f>IF(B57="","",INDEX(Evolución!$D$8:$D$43,MAX(0,COUNT(Evolución!$D$8:$D$43)-12)+10))</f>
        <v/>
      </c>
      <c r="D57" s="12">
        <f>IF(B57="","",INDEX(Evolución!$E$8:$E$43,MAX(0,COUNT(Evolución!$D$8:$D$43)-12)+10))</f>
        <v/>
      </c>
    </row>
    <row r="58">
      <c r="B58" s="18">
        <f>IF(MAX(0,COUNT(Evolución!$D$8:$D$43)-12)+11&gt;COUNT(Evolución!$D$8:$D$43),"",INDEX(Evolución!$B$8:$B$43,MAX(0,COUNT(Evolución!$D$8:$D$43)-12)+11))</f>
        <v/>
      </c>
      <c r="C58" s="12">
        <f>IF(B58="","",INDEX(Evolución!$D$8:$D$43,MAX(0,COUNT(Evolución!$D$8:$D$43)-12)+11))</f>
        <v/>
      </c>
      <c r="D58" s="12">
        <f>IF(B58="","",INDEX(Evolución!$E$8:$E$43,MAX(0,COUNT(Evolución!$D$8:$D$43)-12)+11))</f>
        <v/>
      </c>
    </row>
    <row r="59">
      <c r="B59" s="18">
        <f>IF(MAX(0,COUNT(Evolución!$D$8:$D$43)-12)+12&gt;COUNT(Evolución!$D$8:$D$43),"",INDEX(Evolución!$B$8:$B$43,MAX(0,COUNT(Evolución!$D$8:$D$43)-12)+12))</f>
        <v/>
      </c>
      <c r="C59" s="12">
        <f>IF(B59="","",INDEX(Evolución!$D$8:$D$43,MAX(0,COUNT(Evolución!$D$8:$D$43)-12)+12))</f>
        <v/>
      </c>
      <c r="D59" s="12">
        <f>IF(B59="","",INDEX(Evolución!$E$8:$E$43,MAX(0,COUNT(Evolución!$D$8:$D$43)-12)+12))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0">
    <mergeCell ref="B2:G2"/>
    <mergeCell ref="F11:G11"/>
    <mergeCell ref="F6:G6"/>
    <mergeCell ref="B12:C12"/>
    <mergeCell ref="D6:E6"/>
    <mergeCell ref="F12:G12"/>
    <mergeCell ref="B11:C11"/>
    <mergeCell ref="D11:E11"/>
    <mergeCell ref="F5:G5"/>
    <mergeCell ref="B8:C8"/>
    <mergeCell ref="F8:G8"/>
    <mergeCell ref="B9:C9"/>
    <mergeCell ref="D9:E9"/>
    <mergeCell ref="F9:G9"/>
    <mergeCell ref="D12:E12"/>
    <mergeCell ref="B3:G3"/>
    <mergeCell ref="D8:E8"/>
    <mergeCell ref="B6:C6"/>
    <mergeCell ref="B5:C5"/>
    <mergeCell ref="D5:E5"/>
  </mergeCells>
  <conditionalFormatting sqref="B16:G24">
    <cfRule type="expression" priority="1" dxfId="0">
      <formula>MOD(ROW(),2)=0</formula>
    </cfRule>
  </conditionalFormatting>
  <conditionalFormatting sqref="D16:D24">
    <cfRule type="dataBar" priority="2">
      <dataBar>
        <cfvo type="num" val="0"/>
        <cfvo type="max"/>
        <color rgb="0034D399"/>
      </dataBar>
    </cfRule>
  </conditionalFormatting>
  <conditionalFormatting sqref="F16:G24">
    <cfRule type="expression" priority="3" dxfId="1">
      <formula>AND(ISNUMBER(F16),F16&lt;0)</formula>
    </cfRule>
  </conditionalFormatting>
  <conditionalFormatting sqref="B48:D59">
    <cfRule type="expression" priority="4" dxfId="0">
      <formula>MOD(ROW(),2)=0</formula>
    </cfRule>
  </conditionalFormatting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O49"/>
  <sheetViews>
    <sheetView showGridLines="0" tabSelected="1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2" customWidth="1" min="2" max="2"/>
    <col width="20" customWidth="1" min="3" max="3"/>
    <col width="15" customWidth="1" min="4" max="4"/>
    <col width="14" customWidth="1" min="5" max="5"/>
    <col width="14" customWidth="1" min="6" max="6"/>
    <col width="13" customWidth="1" min="7" max="7"/>
    <col width="14" customWidth="1" min="8" max="8"/>
    <col width="14" customWidth="1" min="9" max="9"/>
    <col width="15" customWidth="1" min="10" max="10"/>
    <col width="12" customWidth="1" min="11" max="11"/>
    <col width="11" customWidth="1" min="12" max="12"/>
    <col width="10" customWidth="1" min="13" max="13"/>
    <col width="14" customWidth="1" min="14" max="14"/>
    <col width="12" customWidth="1" min="15" max="15"/>
  </cols>
  <sheetData>
    <row r="2" ht="34" customHeight="1">
      <c r="B2" s="1" t="inlineStr">
        <is>
          <t>Registro de cartera de inversiones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B3" s="3" t="inlineStr">
        <is>
          <t>Anota tus posiciones (celdas crema). Registro informativo: no recomienda productos.</t>
        </is>
      </c>
    </row>
    <row r="5">
      <c r="B5" s="14" t="inlineStr">
        <is>
          <t>Fecha de actualización de precios</t>
        </is>
      </c>
      <c r="D5" s="19" t="n">
        <v>46295</v>
      </c>
      <c r="E5" s="17" t="inlineStr">
        <is>
          <t>Fecha en la que copiaste los precios actuales.</t>
        </is>
      </c>
    </row>
    <row r="6">
      <c r="B6" s="14" t="inlineStr">
        <is>
          <t>Peso máximo por posición (aviso)</t>
        </is>
      </c>
      <c r="D6" s="20" t="n">
        <v>0.15</v>
      </c>
      <c r="E6" s="17" t="inlineStr">
        <is>
          <t>Parámetro tuyo: se marca «Peso alto» si una posición lo supera.</t>
        </is>
      </c>
    </row>
    <row r="7" ht="40" customHeight="1">
      <c r="B7" s="10" t="inlineStr">
        <is>
          <t>Producto</t>
        </is>
      </c>
      <c r="C7" s="10" t="inlineStr">
        <is>
          <t>Tipo de activo</t>
        </is>
      </c>
      <c r="D7" s="10" t="inlineStr">
        <is>
          <t>Participaciones</t>
        </is>
      </c>
      <c r="E7" s="10" t="inlineStr">
        <is>
          <t>Precio medio de compra</t>
        </is>
      </c>
      <c r="F7" s="10" t="inlineStr">
        <is>
          <t>Precio actual</t>
        </is>
      </c>
      <c r="G7" s="10" t="inlineStr">
        <is>
          <t>Fecha primera compra</t>
        </is>
      </c>
      <c r="H7" s="10" t="inlineStr">
        <is>
          <t>Invertido</t>
        </is>
      </c>
      <c r="I7" s="10" t="inlineStr">
        <is>
          <t>Valor actual</t>
        </is>
      </c>
      <c r="J7" s="10" t="inlineStr">
        <is>
          <t>Ganancia / pérdida</t>
        </is>
      </c>
      <c r="K7" s="10" t="inlineStr">
        <is>
          <t>Rentabilidad</t>
        </is>
      </c>
      <c r="L7" s="10" t="inlineStr">
        <is>
          <t>Peso en cartera</t>
        </is>
      </c>
      <c r="M7" s="10" t="inlineStr">
        <is>
          <t>Años en cartera</t>
        </is>
      </c>
      <c r="N7" s="10" t="inlineStr">
        <is>
          <t>Estado</t>
        </is>
      </c>
      <c r="O7" s="10" t="inlineStr">
        <is>
          <t>Alerta de peso</t>
        </is>
      </c>
    </row>
    <row r="8">
      <c r="B8" s="21" t="inlineStr">
        <is>
          <t>Fondo indexado bolsa global</t>
        </is>
      </c>
      <c r="C8" s="22" t="inlineStr">
        <is>
          <t>Fondo de inversión</t>
        </is>
      </c>
      <c r="D8" s="23" t="n">
        <v>185.421</v>
      </c>
      <c r="E8" s="24" t="n">
        <v>38.62</v>
      </c>
      <c r="F8" s="24" t="n">
        <v>46.85</v>
      </c>
      <c r="G8" s="19" t="n">
        <v>45000</v>
      </c>
      <c r="H8" s="12">
        <f>IF(OR(D8="",E8=""),"",ROUND(D8*E8,2))</f>
        <v/>
      </c>
      <c r="I8" s="25">
        <f>IF(OR(D8="",F8=""),"",ROUND(D8*F8,2))</f>
        <v/>
      </c>
      <c r="J8" s="12">
        <f>IF(OR(H8="",I8=""),"",I8-H8)</f>
        <v/>
      </c>
      <c r="K8" s="13">
        <f>IF(OR(H8="",I8=""),"",IF(H8=0,0,J8/H8))</f>
        <v/>
      </c>
      <c r="L8" s="13">
        <f>IF(I8="","",IF($I$48=0,0,I8/$I$48))</f>
        <v/>
      </c>
      <c r="M8" s="26">
        <f>IF(OR(G8="",$D$5=""),"",ROUND(($D$5-G8)/365.25,1))</f>
        <v/>
      </c>
      <c r="N8" s="27">
        <f>IF(K8="","",IF(K8&gt;0,"Ganancia",IF(K8&lt;0,"Pérdida","Sin cambio")))</f>
        <v/>
      </c>
      <c r="O8" s="27">
        <f>IF(L8="","",IF(L8&gt;$D$6,"Peso alto","OK"))</f>
        <v/>
      </c>
    </row>
    <row r="9">
      <c r="B9" s="21" t="inlineStr">
        <is>
          <t>ETF bolsa europea</t>
        </is>
      </c>
      <c r="C9" s="22" t="inlineStr">
        <is>
          <t>ETF</t>
        </is>
      </c>
      <c r="D9" s="23" t="n">
        <v>120</v>
      </c>
      <c r="E9" s="24" t="n">
        <v>41.2</v>
      </c>
      <c r="F9" s="24" t="n">
        <v>49.35</v>
      </c>
      <c r="G9" s="19" t="n">
        <v>44875</v>
      </c>
      <c r="H9" s="12">
        <f>IF(OR(D9="",E9=""),"",ROUND(D9*E9,2))</f>
        <v/>
      </c>
      <c r="I9" s="25">
        <f>IF(OR(D9="",F9=""),"",ROUND(D9*F9,2))</f>
        <v/>
      </c>
      <c r="J9" s="12">
        <f>IF(OR(H9="",I9=""),"",I9-H9)</f>
        <v/>
      </c>
      <c r="K9" s="13">
        <f>IF(OR(H9="",I9=""),"",IF(H9=0,0,J9/H9))</f>
        <v/>
      </c>
      <c r="L9" s="13">
        <f>IF(I9="","",IF($I$48=0,0,I9/$I$48))</f>
        <v/>
      </c>
      <c r="M9" s="26">
        <f>IF(OR(G9="",$D$5=""),"",ROUND(($D$5-G9)/365.25,1))</f>
        <v/>
      </c>
      <c r="N9" s="27">
        <f>IF(K9="","",IF(K9&gt;0,"Ganancia",IF(K9&lt;0,"Pérdida","Sin cambio")))</f>
        <v/>
      </c>
      <c r="O9" s="27">
        <f>IF(L9="","",IF(L9&gt;$D$6,"Peso alto","OK"))</f>
        <v/>
      </c>
    </row>
    <row r="10">
      <c r="B10" s="21" t="inlineStr">
        <is>
          <t>Fondo renta fija corto plazo</t>
        </is>
      </c>
      <c r="C10" s="22" t="inlineStr">
        <is>
          <t>Renta fija / bonos</t>
        </is>
      </c>
      <c r="D10" s="23" t="n">
        <v>410</v>
      </c>
      <c r="E10" s="24" t="n">
        <v>12.35</v>
      </c>
      <c r="F10" s="24" t="n">
        <v>12.88</v>
      </c>
      <c r="G10" s="19" t="n">
        <v>45327</v>
      </c>
      <c r="H10" s="12">
        <f>IF(OR(D10="",E10=""),"",ROUND(D10*E10,2))</f>
        <v/>
      </c>
      <c r="I10" s="25">
        <f>IF(OR(D10="",F10=""),"",ROUND(D10*F10,2))</f>
        <v/>
      </c>
      <c r="J10" s="12">
        <f>IF(OR(H10="",I10=""),"",I10-H10)</f>
        <v/>
      </c>
      <c r="K10" s="13">
        <f>IF(OR(H10="",I10=""),"",IF(H10=0,0,J10/H10))</f>
        <v/>
      </c>
      <c r="L10" s="13">
        <f>IF(I10="","",IF($I$48=0,0,I10/$I$48))</f>
        <v/>
      </c>
      <c r="M10" s="26">
        <f>IF(OR(G10="",$D$5=""),"",ROUND(($D$5-G10)/365.25,1))</f>
        <v/>
      </c>
      <c r="N10" s="27">
        <f>IF(K10="","",IF(K10&gt;0,"Ganancia",IF(K10&lt;0,"Pérdida","Sin cambio")))</f>
        <v/>
      </c>
      <c r="O10" s="27">
        <f>IF(L10="","",IF(L10&gt;$D$6,"Peso alto","OK"))</f>
        <v/>
      </c>
    </row>
    <row r="11">
      <c r="B11" s="21" t="inlineStr">
        <is>
          <t>Acciones Empresa Alfa</t>
        </is>
      </c>
      <c r="C11" s="22" t="inlineStr">
        <is>
          <t>Acciones</t>
        </is>
      </c>
      <c r="D11" s="23" t="n">
        <v>45</v>
      </c>
      <c r="E11" s="24" t="n">
        <v>62.1</v>
      </c>
      <c r="F11" s="24" t="n">
        <v>58.4</v>
      </c>
      <c r="G11" s="19" t="n">
        <v>45189</v>
      </c>
      <c r="H11" s="12">
        <f>IF(OR(D11="",E11=""),"",ROUND(D11*E11,2))</f>
        <v/>
      </c>
      <c r="I11" s="25">
        <f>IF(OR(D11="",F11=""),"",ROUND(D11*F11,2))</f>
        <v/>
      </c>
      <c r="J11" s="12">
        <f>IF(OR(H11="",I11=""),"",I11-H11)</f>
        <v/>
      </c>
      <c r="K11" s="13">
        <f>IF(OR(H11="",I11=""),"",IF(H11=0,0,J11/H11))</f>
        <v/>
      </c>
      <c r="L11" s="13">
        <f>IF(I11="","",IF($I$48=0,0,I11/$I$48))</f>
        <v/>
      </c>
      <c r="M11" s="26">
        <f>IF(OR(G11="",$D$5=""),"",ROUND(($D$5-G11)/365.25,1))</f>
        <v/>
      </c>
      <c r="N11" s="27">
        <f>IF(K11="","",IF(K11&gt;0,"Ganancia",IF(K11&lt;0,"Pérdida","Sin cambio")))</f>
        <v/>
      </c>
      <c r="O11" s="27">
        <f>IF(L11="","",IF(L11&gt;$D$6,"Peso alto","OK"))</f>
        <v/>
      </c>
    </row>
    <row r="12">
      <c r="B12" s="21" t="inlineStr">
        <is>
          <t>Acciones Empresa Beta</t>
        </is>
      </c>
      <c r="C12" s="22" t="inlineStr">
        <is>
          <t>Acciones</t>
        </is>
      </c>
      <c r="D12" s="23" t="n">
        <v>30</v>
      </c>
      <c r="E12" s="24" t="n">
        <v>118.5</v>
      </c>
      <c r="F12" s="24" t="n">
        <v>141.2</v>
      </c>
      <c r="G12" s="19" t="n">
        <v>45455</v>
      </c>
      <c r="H12" s="12">
        <f>IF(OR(D12="",E12=""),"",ROUND(D12*E12,2))</f>
        <v/>
      </c>
      <c r="I12" s="25">
        <f>IF(OR(D12="",F12=""),"",ROUND(D12*F12,2))</f>
        <v/>
      </c>
      <c r="J12" s="12">
        <f>IF(OR(H12="",I12=""),"",I12-H12)</f>
        <v/>
      </c>
      <c r="K12" s="13">
        <f>IF(OR(H12="",I12=""),"",IF(H12=0,0,J12/H12))</f>
        <v/>
      </c>
      <c r="L12" s="13">
        <f>IF(I12="","",IF($I$48=0,0,I12/$I$48))</f>
        <v/>
      </c>
      <c r="M12" s="26">
        <f>IF(OR(G12="",$D$5=""),"",ROUND(($D$5-G12)/365.25,1))</f>
        <v/>
      </c>
      <c r="N12" s="27">
        <f>IF(K12="","",IF(K12&gt;0,"Ganancia",IF(K12&lt;0,"Pérdida","Sin cambio")))</f>
        <v/>
      </c>
      <c r="O12" s="27">
        <f>IF(L12="","",IF(L12&gt;$D$6,"Peso alto","OK"))</f>
        <v/>
      </c>
    </row>
    <row r="13">
      <c r="B13" s="21" t="inlineStr">
        <is>
          <t>ETF mercados emergentes</t>
        </is>
      </c>
      <c r="C13" s="22" t="inlineStr">
        <is>
          <t>ETF</t>
        </is>
      </c>
      <c r="D13" s="23" t="n">
        <v>210</v>
      </c>
      <c r="E13" s="24" t="n">
        <v>27.8</v>
      </c>
      <c r="F13" s="24" t="n">
        <v>26.15</v>
      </c>
      <c r="G13" s="19" t="n">
        <v>45313</v>
      </c>
      <c r="H13" s="12">
        <f>IF(OR(D13="",E13=""),"",ROUND(D13*E13,2))</f>
        <v/>
      </c>
      <c r="I13" s="25">
        <f>IF(OR(D13="",F13=""),"",ROUND(D13*F13,2))</f>
        <v/>
      </c>
      <c r="J13" s="12">
        <f>IF(OR(H13="",I13=""),"",I13-H13)</f>
        <v/>
      </c>
      <c r="K13" s="13">
        <f>IF(OR(H13="",I13=""),"",IF(H13=0,0,J13/H13))</f>
        <v/>
      </c>
      <c r="L13" s="13">
        <f>IF(I13="","",IF($I$48=0,0,I13/$I$48))</f>
        <v/>
      </c>
      <c r="M13" s="26">
        <f>IF(OR(G13="",$D$5=""),"",ROUND(($D$5-G13)/365.25,1))</f>
        <v/>
      </c>
      <c r="N13" s="27">
        <f>IF(K13="","",IF(K13&gt;0,"Ganancia",IF(K13&lt;0,"Pérdida","Sin cambio")))</f>
        <v/>
      </c>
      <c r="O13" s="27">
        <f>IF(L13="","",IF(L13&gt;$D$6,"Peso alto","OK"))</f>
        <v/>
      </c>
    </row>
    <row r="14">
      <c r="B14" s="21" t="inlineStr">
        <is>
          <t>Plan de pensiones (ejemplo)</t>
        </is>
      </c>
      <c r="C14" s="22" t="inlineStr">
        <is>
          <t>Plan de pensiones</t>
        </is>
      </c>
      <c r="D14" s="23" t="n">
        <v>520.335</v>
      </c>
      <c r="E14" s="24" t="n">
        <v>14.22</v>
      </c>
      <c r="F14" s="24" t="n">
        <v>17.64</v>
      </c>
      <c r="G14" s="19" t="n">
        <v>44319</v>
      </c>
      <c r="H14" s="12">
        <f>IF(OR(D14="",E14=""),"",ROUND(D14*E14,2))</f>
        <v/>
      </c>
      <c r="I14" s="25">
        <f>IF(OR(D14="",F14=""),"",ROUND(D14*F14,2))</f>
        <v/>
      </c>
      <c r="J14" s="12">
        <f>IF(OR(H14="",I14=""),"",I14-H14)</f>
        <v/>
      </c>
      <c r="K14" s="13">
        <f>IF(OR(H14="",I14=""),"",IF(H14=0,0,J14/H14))</f>
        <v/>
      </c>
      <c r="L14" s="13">
        <f>IF(I14="","",IF($I$48=0,0,I14/$I$48))</f>
        <v/>
      </c>
      <c r="M14" s="26">
        <f>IF(OR(G14="",$D$5=""),"",ROUND(($D$5-G14)/365.25,1))</f>
        <v/>
      </c>
      <c r="N14" s="27">
        <f>IF(K14="","",IF(K14&gt;0,"Ganancia",IF(K14&lt;0,"Pérdida","Sin cambio")))</f>
        <v/>
      </c>
      <c r="O14" s="27">
        <f>IF(L14="","",IF(L14&gt;$D$6,"Peso alto","OK"))</f>
        <v/>
      </c>
    </row>
    <row r="15">
      <c r="B15" s="21" t="inlineStr">
        <is>
          <t>Fondo monetario</t>
        </is>
      </c>
      <c r="C15" s="22" t="inlineStr">
        <is>
          <t>Depósito / monetario</t>
        </is>
      </c>
      <c r="D15" s="23" t="n">
        <v>300</v>
      </c>
      <c r="E15" s="24" t="n">
        <v>10.05</v>
      </c>
      <c r="F15" s="24" t="n">
        <v>10.36</v>
      </c>
      <c r="G15" s="19" t="n">
        <v>45726</v>
      </c>
      <c r="H15" s="12">
        <f>IF(OR(D15="",E15=""),"",ROUND(D15*E15,2))</f>
        <v/>
      </c>
      <c r="I15" s="25">
        <f>IF(OR(D15="",F15=""),"",ROUND(D15*F15,2))</f>
        <v/>
      </c>
      <c r="J15" s="12">
        <f>IF(OR(H15="",I15=""),"",I15-H15)</f>
        <v/>
      </c>
      <c r="K15" s="13">
        <f>IF(OR(H15="",I15=""),"",IF(H15=0,0,J15/H15))</f>
        <v/>
      </c>
      <c r="L15" s="13">
        <f>IF(I15="","",IF($I$48=0,0,I15/$I$48))</f>
        <v/>
      </c>
      <c r="M15" s="26">
        <f>IF(OR(G15="",$D$5=""),"",ROUND(($D$5-G15)/365.25,1))</f>
        <v/>
      </c>
      <c r="N15" s="27">
        <f>IF(K15="","",IF(K15&gt;0,"Ganancia",IF(K15&lt;0,"Pérdida","Sin cambio")))</f>
        <v/>
      </c>
      <c r="O15" s="27">
        <f>IF(L15="","",IF(L15&gt;$D$6,"Peso alto","OK"))</f>
        <v/>
      </c>
    </row>
    <row r="16">
      <c r="B16" s="21" t="inlineStr">
        <is>
          <t>ETC oro físico</t>
        </is>
      </c>
      <c r="C16" s="22" t="inlineStr">
        <is>
          <t>Materias primas</t>
        </is>
      </c>
      <c r="D16" s="23" t="n">
        <v>25</v>
      </c>
      <c r="E16" s="24" t="n">
        <v>187.3</v>
      </c>
      <c r="F16" s="24" t="n">
        <v>241.8</v>
      </c>
      <c r="G16" s="19" t="n">
        <v>45672</v>
      </c>
      <c r="H16" s="12">
        <f>IF(OR(D16="",E16=""),"",ROUND(D16*E16,2))</f>
        <v/>
      </c>
      <c r="I16" s="25">
        <f>IF(OR(D16="",F16=""),"",ROUND(D16*F16,2))</f>
        <v/>
      </c>
      <c r="J16" s="12">
        <f>IF(OR(H16="",I16=""),"",I16-H16)</f>
        <v/>
      </c>
      <c r="K16" s="13">
        <f>IF(OR(H16="",I16=""),"",IF(H16=0,0,J16/H16))</f>
        <v/>
      </c>
      <c r="L16" s="13">
        <f>IF(I16="","",IF($I$48=0,0,I16/$I$48))</f>
        <v/>
      </c>
      <c r="M16" s="26">
        <f>IF(OR(G16="",$D$5=""),"",ROUND(($D$5-G16)/365.25,1))</f>
        <v/>
      </c>
      <c r="N16" s="27">
        <f>IF(K16="","",IF(K16&gt;0,"Ganancia",IF(K16&lt;0,"Pérdida","Sin cambio")))</f>
        <v/>
      </c>
      <c r="O16" s="27">
        <f>IF(L16="","",IF(L16&gt;$D$6,"Peso alto","OK"))</f>
        <v/>
      </c>
    </row>
    <row r="17">
      <c r="B17" s="21" t="inlineStr">
        <is>
          <t>Criptoactivo (posición pequeña)</t>
        </is>
      </c>
      <c r="C17" s="22" t="inlineStr">
        <is>
          <t>Criptoactivos</t>
        </is>
      </c>
      <c r="D17" s="23" t="n">
        <v>0.012</v>
      </c>
      <c r="E17" s="24" t="n">
        <v>62000</v>
      </c>
      <c r="F17" s="24" t="n">
        <v>78500</v>
      </c>
      <c r="G17" s="19" t="n">
        <v>45749</v>
      </c>
      <c r="H17" s="12">
        <f>IF(OR(D17="",E17=""),"",ROUND(D17*E17,2))</f>
        <v/>
      </c>
      <c r="I17" s="25">
        <f>IF(OR(D17="",F17=""),"",ROUND(D17*F17,2))</f>
        <v/>
      </c>
      <c r="J17" s="12">
        <f>IF(OR(H17="",I17=""),"",I17-H17)</f>
        <v/>
      </c>
      <c r="K17" s="13">
        <f>IF(OR(H17="",I17=""),"",IF(H17=0,0,J17/H17))</f>
        <v/>
      </c>
      <c r="L17" s="13">
        <f>IF(I17="","",IF($I$48=0,0,I17/$I$48))</f>
        <v/>
      </c>
      <c r="M17" s="26">
        <f>IF(OR(G17="",$D$5=""),"",ROUND(($D$5-G17)/365.25,1))</f>
        <v/>
      </c>
      <c r="N17" s="27">
        <f>IF(K17="","",IF(K17&gt;0,"Ganancia",IF(K17&lt;0,"Pérdida","Sin cambio")))</f>
        <v/>
      </c>
      <c r="O17" s="27">
        <f>IF(L17="","",IF(L17&gt;$D$6,"Peso alto","OK"))</f>
        <v/>
      </c>
    </row>
    <row r="18">
      <c r="B18" s="21" t="inlineStr">
        <is>
          <t>Bono del Estado 2030</t>
        </is>
      </c>
      <c r="C18" s="22" t="inlineStr">
        <is>
          <t>Renta fija / bonos</t>
        </is>
      </c>
      <c r="D18" s="23" t="n">
        <v>12</v>
      </c>
      <c r="E18" s="24" t="n">
        <v>985.5</v>
      </c>
      <c r="F18" s="24" t="n">
        <v>1006.3</v>
      </c>
      <c r="G18" s="19" t="n">
        <v>45918</v>
      </c>
      <c r="H18" s="12">
        <f>IF(OR(D18="",E18=""),"",ROUND(D18*E18,2))</f>
        <v/>
      </c>
      <c r="I18" s="25">
        <f>IF(OR(D18="",F18=""),"",ROUND(D18*F18,2))</f>
        <v/>
      </c>
      <c r="J18" s="12">
        <f>IF(OR(H18="",I18=""),"",I18-H18)</f>
        <v/>
      </c>
      <c r="K18" s="13">
        <f>IF(OR(H18="",I18=""),"",IF(H18=0,0,J18/H18))</f>
        <v/>
      </c>
      <c r="L18" s="13">
        <f>IF(I18="","",IF($I$48=0,0,I18/$I$48))</f>
        <v/>
      </c>
      <c r="M18" s="26">
        <f>IF(OR(G18="",$D$5=""),"",ROUND(($D$5-G18)/365.25,1))</f>
        <v/>
      </c>
      <c r="N18" s="27">
        <f>IF(K18="","",IF(K18&gt;0,"Ganancia",IF(K18&lt;0,"Pérdida","Sin cambio")))</f>
        <v/>
      </c>
      <c r="O18" s="27">
        <f>IF(L18="","",IF(L18&gt;$D$6,"Peso alto","OK"))</f>
        <v/>
      </c>
    </row>
    <row r="19">
      <c r="B19" s="21" t="inlineStr">
        <is>
          <t>ETF sector tecnología</t>
        </is>
      </c>
      <c r="C19" s="22" t="inlineStr">
        <is>
          <t>ETF</t>
        </is>
      </c>
      <c r="D19" s="23" t="n">
        <v>60</v>
      </c>
      <c r="E19" s="24" t="n">
        <v>95.40000000000001</v>
      </c>
      <c r="F19" s="24" t="n">
        <v>112.75</v>
      </c>
      <c r="G19" s="19" t="n">
        <v>45838</v>
      </c>
      <c r="H19" s="12">
        <f>IF(OR(D19="",E19=""),"",ROUND(D19*E19,2))</f>
        <v/>
      </c>
      <c r="I19" s="25">
        <f>IF(OR(D19="",F19=""),"",ROUND(D19*F19,2))</f>
        <v/>
      </c>
      <c r="J19" s="12">
        <f>IF(OR(H19="",I19=""),"",I19-H19)</f>
        <v/>
      </c>
      <c r="K19" s="13">
        <f>IF(OR(H19="",I19=""),"",IF(H19=0,0,J19/H19))</f>
        <v/>
      </c>
      <c r="L19" s="13">
        <f>IF(I19="","",IF($I$48=0,0,I19/$I$48))</f>
        <v/>
      </c>
      <c r="M19" s="26">
        <f>IF(OR(G19="",$D$5=""),"",ROUND(($D$5-G19)/365.25,1))</f>
        <v/>
      </c>
      <c r="N19" s="27">
        <f>IF(K19="","",IF(K19&gt;0,"Ganancia",IF(K19&lt;0,"Pérdida","Sin cambio")))</f>
        <v/>
      </c>
      <c r="O19" s="27">
        <f>IF(L19="","",IF(L19&gt;$D$6,"Peso alto","OK"))</f>
        <v/>
      </c>
    </row>
    <row r="20">
      <c r="B20" s="21" t="n"/>
      <c r="C20" s="22" t="n"/>
      <c r="D20" s="23" t="n"/>
      <c r="E20" s="24" t="n"/>
      <c r="F20" s="24" t="n"/>
      <c r="G20" s="19" t="n"/>
      <c r="H20" s="12">
        <f>IF(OR(D20="",E20=""),"",ROUND(D20*E20,2))</f>
        <v/>
      </c>
      <c r="I20" s="25">
        <f>IF(OR(D20="",F20=""),"",ROUND(D20*F20,2))</f>
        <v/>
      </c>
      <c r="J20" s="12">
        <f>IF(OR(H20="",I20=""),"",I20-H20)</f>
        <v/>
      </c>
      <c r="K20" s="13">
        <f>IF(OR(H20="",I20=""),"",IF(H20=0,0,J20/H20))</f>
        <v/>
      </c>
      <c r="L20" s="13">
        <f>IF(I20="","",IF($I$48=0,0,I20/$I$48))</f>
        <v/>
      </c>
      <c r="M20" s="26">
        <f>IF(OR(G20="",$D$5=""),"",ROUND(($D$5-G20)/365.25,1))</f>
        <v/>
      </c>
      <c r="N20" s="27">
        <f>IF(K20="","",IF(K20&gt;0,"Ganancia",IF(K20&lt;0,"Pérdida","Sin cambio")))</f>
        <v/>
      </c>
      <c r="O20" s="27">
        <f>IF(L20="","",IF(L20&gt;$D$6,"Peso alto","OK"))</f>
        <v/>
      </c>
    </row>
    <row r="21">
      <c r="B21" s="21" t="n"/>
      <c r="C21" s="22" t="n"/>
      <c r="D21" s="23" t="n"/>
      <c r="E21" s="24" t="n"/>
      <c r="F21" s="24" t="n"/>
      <c r="G21" s="19" t="n"/>
      <c r="H21" s="12">
        <f>IF(OR(D21="",E21=""),"",ROUND(D21*E21,2))</f>
        <v/>
      </c>
      <c r="I21" s="25">
        <f>IF(OR(D21="",F21=""),"",ROUND(D21*F21,2))</f>
        <v/>
      </c>
      <c r="J21" s="12">
        <f>IF(OR(H21="",I21=""),"",I21-H21)</f>
        <v/>
      </c>
      <c r="K21" s="13">
        <f>IF(OR(H21="",I21=""),"",IF(H21=0,0,J21/H21))</f>
        <v/>
      </c>
      <c r="L21" s="13">
        <f>IF(I21="","",IF($I$48=0,0,I21/$I$48))</f>
        <v/>
      </c>
      <c r="M21" s="26">
        <f>IF(OR(G21="",$D$5=""),"",ROUND(($D$5-G21)/365.25,1))</f>
        <v/>
      </c>
      <c r="N21" s="27">
        <f>IF(K21="","",IF(K21&gt;0,"Ganancia",IF(K21&lt;0,"Pérdida","Sin cambio")))</f>
        <v/>
      </c>
      <c r="O21" s="27">
        <f>IF(L21="","",IF(L21&gt;$D$6,"Peso alto","OK"))</f>
        <v/>
      </c>
    </row>
    <row r="22">
      <c r="B22" s="21" t="n"/>
      <c r="C22" s="22" t="n"/>
      <c r="D22" s="23" t="n"/>
      <c r="E22" s="24" t="n"/>
      <c r="F22" s="24" t="n"/>
      <c r="G22" s="19" t="n"/>
      <c r="H22" s="12">
        <f>IF(OR(D22="",E22=""),"",ROUND(D22*E22,2))</f>
        <v/>
      </c>
      <c r="I22" s="25">
        <f>IF(OR(D22="",F22=""),"",ROUND(D22*F22,2))</f>
        <v/>
      </c>
      <c r="J22" s="12">
        <f>IF(OR(H22="",I22=""),"",I22-H22)</f>
        <v/>
      </c>
      <c r="K22" s="13">
        <f>IF(OR(H22="",I22=""),"",IF(H22=0,0,J22/H22))</f>
        <v/>
      </c>
      <c r="L22" s="13">
        <f>IF(I22="","",IF($I$48=0,0,I22/$I$48))</f>
        <v/>
      </c>
      <c r="M22" s="26">
        <f>IF(OR(G22="",$D$5=""),"",ROUND(($D$5-G22)/365.25,1))</f>
        <v/>
      </c>
      <c r="N22" s="27">
        <f>IF(K22="","",IF(K22&gt;0,"Ganancia",IF(K22&lt;0,"Pérdida","Sin cambio")))</f>
        <v/>
      </c>
      <c r="O22" s="27">
        <f>IF(L22="","",IF(L22&gt;$D$6,"Peso alto","OK"))</f>
        <v/>
      </c>
    </row>
    <row r="23">
      <c r="B23" s="21" t="n"/>
      <c r="C23" s="22" t="n"/>
      <c r="D23" s="23" t="n"/>
      <c r="E23" s="24" t="n"/>
      <c r="F23" s="24" t="n"/>
      <c r="G23" s="19" t="n"/>
      <c r="H23" s="12">
        <f>IF(OR(D23="",E23=""),"",ROUND(D23*E23,2))</f>
        <v/>
      </c>
      <c r="I23" s="25">
        <f>IF(OR(D23="",F23=""),"",ROUND(D23*F23,2))</f>
        <v/>
      </c>
      <c r="J23" s="12">
        <f>IF(OR(H23="",I23=""),"",I23-H23)</f>
        <v/>
      </c>
      <c r="K23" s="13">
        <f>IF(OR(H23="",I23=""),"",IF(H23=0,0,J23/H23))</f>
        <v/>
      </c>
      <c r="L23" s="13">
        <f>IF(I23="","",IF($I$48=0,0,I23/$I$48))</f>
        <v/>
      </c>
      <c r="M23" s="26">
        <f>IF(OR(G23="",$D$5=""),"",ROUND(($D$5-G23)/365.25,1))</f>
        <v/>
      </c>
      <c r="N23" s="27">
        <f>IF(K23="","",IF(K23&gt;0,"Ganancia",IF(K23&lt;0,"Pérdida","Sin cambio")))</f>
        <v/>
      </c>
      <c r="O23" s="27">
        <f>IF(L23="","",IF(L23&gt;$D$6,"Peso alto","OK"))</f>
        <v/>
      </c>
    </row>
    <row r="24">
      <c r="B24" s="21" t="n"/>
      <c r="C24" s="22" t="n"/>
      <c r="D24" s="23" t="n"/>
      <c r="E24" s="24" t="n"/>
      <c r="F24" s="24" t="n"/>
      <c r="G24" s="19" t="n"/>
      <c r="H24" s="12">
        <f>IF(OR(D24="",E24=""),"",ROUND(D24*E24,2))</f>
        <v/>
      </c>
      <c r="I24" s="25">
        <f>IF(OR(D24="",F24=""),"",ROUND(D24*F24,2))</f>
        <v/>
      </c>
      <c r="J24" s="12">
        <f>IF(OR(H24="",I24=""),"",I24-H24)</f>
        <v/>
      </c>
      <c r="K24" s="13">
        <f>IF(OR(H24="",I24=""),"",IF(H24=0,0,J24/H24))</f>
        <v/>
      </c>
      <c r="L24" s="13">
        <f>IF(I24="","",IF($I$48=0,0,I24/$I$48))</f>
        <v/>
      </c>
      <c r="M24" s="26">
        <f>IF(OR(G24="",$D$5=""),"",ROUND(($D$5-G24)/365.25,1))</f>
        <v/>
      </c>
      <c r="N24" s="27">
        <f>IF(K24="","",IF(K24&gt;0,"Ganancia",IF(K24&lt;0,"Pérdida","Sin cambio")))</f>
        <v/>
      </c>
      <c r="O24" s="27">
        <f>IF(L24="","",IF(L24&gt;$D$6,"Peso alto","OK"))</f>
        <v/>
      </c>
    </row>
    <row r="25">
      <c r="B25" s="21" t="n"/>
      <c r="C25" s="22" t="n"/>
      <c r="D25" s="23" t="n"/>
      <c r="E25" s="24" t="n"/>
      <c r="F25" s="24" t="n"/>
      <c r="G25" s="19" t="n"/>
      <c r="H25" s="12">
        <f>IF(OR(D25="",E25=""),"",ROUND(D25*E25,2))</f>
        <v/>
      </c>
      <c r="I25" s="25">
        <f>IF(OR(D25="",F25=""),"",ROUND(D25*F25,2))</f>
        <v/>
      </c>
      <c r="J25" s="12">
        <f>IF(OR(H25="",I25=""),"",I25-H25)</f>
        <v/>
      </c>
      <c r="K25" s="13">
        <f>IF(OR(H25="",I25=""),"",IF(H25=0,0,J25/H25))</f>
        <v/>
      </c>
      <c r="L25" s="13">
        <f>IF(I25="","",IF($I$48=0,0,I25/$I$48))</f>
        <v/>
      </c>
      <c r="M25" s="26">
        <f>IF(OR(G25="",$D$5=""),"",ROUND(($D$5-G25)/365.25,1))</f>
        <v/>
      </c>
      <c r="N25" s="27">
        <f>IF(K25="","",IF(K25&gt;0,"Ganancia",IF(K25&lt;0,"Pérdida","Sin cambio")))</f>
        <v/>
      </c>
      <c r="O25" s="27">
        <f>IF(L25="","",IF(L25&gt;$D$6,"Peso alto","OK"))</f>
        <v/>
      </c>
    </row>
    <row r="26">
      <c r="B26" s="21" t="n"/>
      <c r="C26" s="22" t="n"/>
      <c r="D26" s="23" t="n"/>
      <c r="E26" s="24" t="n"/>
      <c r="F26" s="24" t="n"/>
      <c r="G26" s="19" t="n"/>
      <c r="H26" s="12">
        <f>IF(OR(D26="",E26=""),"",ROUND(D26*E26,2))</f>
        <v/>
      </c>
      <c r="I26" s="25">
        <f>IF(OR(D26="",F26=""),"",ROUND(D26*F26,2))</f>
        <v/>
      </c>
      <c r="J26" s="12">
        <f>IF(OR(H26="",I26=""),"",I26-H26)</f>
        <v/>
      </c>
      <c r="K26" s="13">
        <f>IF(OR(H26="",I26=""),"",IF(H26=0,0,J26/H26))</f>
        <v/>
      </c>
      <c r="L26" s="13">
        <f>IF(I26="","",IF($I$48=0,0,I26/$I$48))</f>
        <v/>
      </c>
      <c r="M26" s="26">
        <f>IF(OR(G26="",$D$5=""),"",ROUND(($D$5-G26)/365.25,1))</f>
        <v/>
      </c>
      <c r="N26" s="27">
        <f>IF(K26="","",IF(K26&gt;0,"Ganancia",IF(K26&lt;0,"Pérdida","Sin cambio")))</f>
        <v/>
      </c>
      <c r="O26" s="27">
        <f>IF(L26="","",IF(L26&gt;$D$6,"Peso alto","OK"))</f>
        <v/>
      </c>
    </row>
    <row r="27">
      <c r="B27" s="21" t="n"/>
      <c r="C27" s="22" t="n"/>
      <c r="D27" s="23" t="n"/>
      <c r="E27" s="24" t="n"/>
      <c r="F27" s="24" t="n"/>
      <c r="G27" s="19" t="n"/>
      <c r="H27" s="12">
        <f>IF(OR(D27="",E27=""),"",ROUND(D27*E27,2))</f>
        <v/>
      </c>
      <c r="I27" s="25">
        <f>IF(OR(D27="",F27=""),"",ROUND(D27*F27,2))</f>
        <v/>
      </c>
      <c r="J27" s="12">
        <f>IF(OR(H27="",I27=""),"",I27-H27)</f>
        <v/>
      </c>
      <c r="K27" s="13">
        <f>IF(OR(H27="",I27=""),"",IF(H27=0,0,J27/H27))</f>
        <v/>
      </c>
      <c r="L27" s="13">
        <f>IF(I27="","",IF($I$48=0,0,I27/$I$48))</f>
        <v/>
      </c>
      <c r="M27" s="26">
        <f>IF(OR(G27="",$D$5=""),"",ROUND(($D$5-G27)/365.25,1))</f>
        <v/>
      </c>
      <c r="N27" s="27">
        <f>IF(K27="","",IF(K27&gt;0,"Ganancia",IF(K27&lt;0,"Pérdida","Sin cambio")))</f>
        <v/>
      </c>
      <c r="O27" s="27">
        <f>IF(L27="","",IF(L27&gt;$D$6,"Peso alto","OK"))</f>
        <v/>
      </c>
    </row>
    <row r="28">
      <c r="B28" s="21" t="n"/>
      <c r="C28" s="22" t="n"/>
      <c r="D28" s="23" t="n"/>
      <c r="E28" s="24" t="n"/>
      <c r="F28" s="24" t="n"/>
      <c r="G28" s="19" t="n"/>
      <c r="H28" s="12">
        <f>IF(OR(D28="",E28=""),"",ROUND(D28*E28,2))</f>
        <v/>
      </c>
      <c r="I28" s="25">
        <f>IF(OR(D28="",F28=""),"",ROUND(D28*F28,2))</f>
        <v/>
      </c>
      <c r="J28" s="12">
        <f>IF(OR(H28="",I28=""),"",I28-H28)</f>
        <v/>
      </c>
      <c r="K28" s="13">
        <f>IF(OR(H28="",I28=""),"",IF(H28=0,0,J28/H28))</f>
        <v/>
      </c>
      <c r="L28" s="13">
        <f>IF(I28="","",IF($I$48=0,0,I28/$I$48))</f>
        <v/>
      </c>
      <c r="M28" s="26">
        <f>IF(OR(G28="",$D$5=""),"",ROUND(($D$5-G28)/365.25,1))</f>
        <v/>
      </c>
      <c r="N28" s="27">
        <f>IF(K28="","",IF(K28&gt;0,"Ganancia",IF(K28&lt;0,"Pérdida","Sin cambio")))</f>
        <v/>
      </c>
      <c r="O28" s="27">
        <f>IF(L28="","",IF(L28&gt;$D$6,"Peso alto","OK"))</f>
        <v/>
      </c>
    </row>
    <row r="29">
      <c r="B29" s="21" t="n"/>
      <c r="C29" s="22" t="n"/>
      <c r="D29" s="23" t="n"/>
      <c r="E29" s="24" t="n"/>
      <c r="F29" s="24" t="n"/>
      <c r="G29" s="19" t="n"/>
      <c r="H29" s="12">
        <f>IF(OR(D29="",E29=""),"",ROUND(D29*E29,2))</f>
        <v/>
      </c>
      <c r="I29" s="25">
        <f>IF(OR(D29="",F29=""),"",ROUND(D29*F29,2))</f>
        <v/>
      </c>
      <c r="J29" s="12">
        <f>IF(OR(H29="",I29=""),"",I29-H29)</f>
        <v/>
      </c>
      <c r="K29" s="13">
        <f>IF(OR(H29="",I29=""),"",IF(H29=0,0,J29/H29))</f>
        <v/>
      </c>
      <c r="L29" s="13">
        <f>IF(I29="","",IF($I$48=0,0,I29/$I$48))</f>
        <v/>
      </c>
      <c r="M29" s="26">
        <f>IF(OR(G29="",$D$5=""),"",ROUND(($D$5-G29)/365.25,1))</f>
        <v/>
      </c>
      <c r="N29" s="27">
        <f>IF(K29="","",IF(K29&gt;0,"Ganancia",IF(K29&lt;0,"Pérdida","Sin cambio")))</f>
        <v/>
      </c>
      <c r="O29" s="27">
        <f>IF(L29="","",IF(L29&gt;$D$6,"Peso alto","OK"))</f>
        <v/>
      </c>
    </row>
    <row r="30">
      <c r="B30" s="21" t="n"/>
      <c r="C30" s="22" t="n"/>
      <c r="D30" s="23" t="n"/>
      <c r="E30" s="24" t="n"/>
      <c r="F30" s="24" t="n"/>
      <c r="G30" s="19" t="n"/>
      <c r="H30" s="12">
        <f>IF(OR(D30="",E30=""),"",ROUND(D30*E30,2))</f>
        <v/>
      </c>
      <c r="I30" s="25">
        <f>IF(OR(D30="",F30=""),"",ROUND(D30*F30,2))</f>
        <v/>
      </c>
      <c r="J30" s="12">
        <f>IF(OR(H30="",I30=""),"",I30-H30)</f>
        <v/>
      </c>
      <c r="K30" s="13">
        <f>IF(OR(H30="",I30=""),"",IF(H30=0,0,J30/H30))</f>
        <v/>
      </c>
      <c r="L30" s="13">
        <f>IF(I30="","",IF($I$48=0,0,I30/$I$48))</f>
        <v/>
      </c>
      <c r="M30" s="26">
        <f>IF(OR(G30="",$D$5=""),"",ROUND(($D$5-G30)/365.25,1))</f>
        <v/>
      </c>
      <c r="N30" s="27">
        <f>IF(K30="","",IF(K30&gt;0,"Ganancia",IF(K30&lt;0,"Pérdida","Sin cambio")))</f>
        <v/>
      </c>
      <c r="O30" s="27">
        <f>IF(L30="","",IF(L30&gt;$D$6,"Peso alto","OK"))</f>
        <v/>
      </c>
    </row>
    <row r="31">
      <c r="B31" s="21" t="n"/>
      <c r="C31" s="22" t="n"/>
      <c r="D31" s="23" t="n"/>
      <c r="E31" s="24" t="n"/>
      <c r="F31" s="24" t="n"/>
      <c r="G31" s="19" t="n"/>
      <c r="H31" s="12">
        <f>IF(OR(D31="",E31=""),"",ROUND(D31*E31,2))</f>
        <v/>
      </c>
      <c r="I31" s="25">
        <f>IF(OR(D31="",F31=""),"",ROUND(D31*F31,2))</f>
        <v/>
      </c>
      <c r="J31" s="12">
        <f>IF(OR(H31="",I31=""),"",I31-H31)</f>
        <v/>
      </c>
      <c r="K31" s="13">
        <f>IF(OR(H31="",I31=""),"",IF(H31=0,0,J31/H31))</f>
        <v/>
      </c>
      <c r="L31" s="13">
        <f>IF(I31="","",IF($I$48=0,0,I31/$I$48))</f>
        <v/>
      </c>
      <c r="M31" s="26">
        <f>IF(OR(G31="",$D$5=""),"",ROUND(($D$5-G31)/365.25,1))</f>
        <v/>
      </c>
      <c r="N31" s="27">
        <f>IF(K31="","",IF(K31&gt;0,"Ganancia",IF(K31&lt;0,"Pérdida","Sin cambio")))</f>
        <v/>
      </c>
      <c r="O31" s="27">
        <f>IF(L31="","",IF(L31&gt;$D$6,"Peso alto","OK"))</f>
        <v/>
      </c>
    </row>
    <row r="32">
      <c r="B32" s="21" t="n"/>
      <c r="C32" s="22" t="n"/>
      <c r="D32" s="23" t="n"/>
      <c r="E32" s="24" t="n"/>
      <c r="F32" s="24" t="n"/>
      <c r="G32" s="19" t="n"/>
      <c r="H32" s="12">
        <f>IF(OR(D32="",E32=""),"",ROUND(D32*E32,2))</f>
        <v/>
      </c>
      <c r="I32" s="25">
        <f>IF(OR(D32="",F32=""),"",ROUND(D32*F32,2))</f>
        <v/>
      </c>
      <c r="J32" s="12">
        <f>IF(OR(H32="",I32=""),"",I32-H32)</f>
        <v/>
      </c>
      <c r="K32" s="13">
        <f>IF(OR(H32="",I32=""),"",IF(H32=0,0,J32/H32))</f>
        <v/>
      </c>
      <c r="L32" s="13">
        <f>IF(I32="","",IF($I$48=0,0,I32/$I$48))</f>
        <v/>
      </c>
      <c r="M32" s="26">
        <f>IF(OR(G32="",$D$5=""),"",ROUND(($D$5-G32)/365.25,1))</f>
        <v/>
      </c>
      <c r="N32" s="27">
        <f>IF(K32="","",IF(K32&gt;0,"Ganancia",IF(K32&lt;0,"Pérdida","Sin cambio")))</f>
        <v/>
      </c>
      <c r="O32" s="27">
        <f>IF(L32="","",IF(L32&gt;$D$6,"Peso alto","OK"))</f>
        <v/>
      </c>
    </row>
    <row r="33">
      <c r="B33" s="21" t="n"/>
      <c r="C33" s="22" t="n"/>
      <c r="D33" s="23" t="n"/>
      <c r="E33" s="24" t="n"/>
      <c r="F33" s="24" t="n"/>
      <c r="G33" s="19" t="n"/>
      <c r="H33" s="12">
        <f>IF(OR(D33="",E33=""),"",ROUND(D33*E33,2))</f>
        <v/>
      </c>
      <c r="I33" s="25">
        <f>IF(OR(D33="",F33=""),"",ROUND(D33*F33,2))</f>
        <v/>
      </c>
      <c r="J33" s="12">
        <f>IF(OR(H33="",I33=""),"",I33-H33)</f>
        <v/>
      </c>
      <c r="K33" s="13">
        <f>IF(OR(H33="",I33=""),"",IF(H33=0,0,J33/H33))</f>
        <v/>
      </c>
      <c r="L33" s="13">
        <f>IF(I33="","",IF($I$48=0,0,I33/$I$48))</f>
        <v/>
      </c>
      <c r="M33" s="26">
        <f>IF(OR(G33="",$D$5=""),"",ROUND(($D$5-G33)/365.25,1))</f>
        <v/>
      </c>
      <c r="N33" s="27">
        <f>IF(K33="","",IF(K33&gt;0,"Ganancia",IF(K33&lt;0,"Pérdida","Sin cambio")))</f>
        <v/>
      </c>
      <c r="O33" s="27">
        <f>IF(L33="","",IF(L33&gt;$D$6,"Peso alto","OK"))</f>
        <v/>
      </c>
    </row>
    <row r="34">
      <c r="B34" s="21" t="n"/>
      <c r="C34" s="22" t="n"/>
      <c r="D34" s="23" t="n"/>
      <c r="E34" s="24" t="n"/>
      <c r="F34" s="24" t="n"/>
      <c r="G34" s="19" t="n"/>
      <c r="H34" s="12">
        <f>IF(OR(D34="",E34=""),"",ROUND(D34*E34,2))</f>
        <v/>
      </c>
      <c r="I34" s="25">
        <f>IF(OR(D34="",F34=""),"",ROUND(D34*F34,2))</f>
        <v/>
      </c>
      <c r="J34" s="12">
        <f>IF(OR(H34="",I34=""),"",I34-H34)</f>
        <v/>
      </c>
      <c r="K34" s="13">
        <f>IF(OR(H34="",I34=""),"",IF(H34=0,0,J34/H34))</f>
        <v/>
      </c>
      <c r="L34" s="13">
        <f>IF(I34="","",IF($I$48=0,0,I34/$I$48))</f>
        <v/>
      </c>
      <c r="M34" s="26">
        <f>IF(OR(G34="",$D$5=""),"",ROUND(($D$5-G34)/365.25,1))</f>
        <v/>
      </c>
      <c r="N34" s="27">
        <f>IF(K34="","",IF(K34&gt;0,"Ganancia",IF(K34&lt;0,"Pérdida","Sin cambio")))</f>
        <v/>
      </c>
      <c r="O34" s="27">
        <f>IF(L34="","",IF(L34&gt;$D$6,"Peso alto","OK"))</f>
        <v/>
      </c>
    </row>
    <row r="35">
      <c r="B35" s="21" t="n"/>
      <c r="C35" s="22" t="n"/>
      <c r="D35" s="23" t="n"/>
      <c r="E35" s="24" t="n"/>
      <c r="F35" s="24" t="n"/>
      <c r="G35" s="19" t="n"/>
      <c r="H35" s="12">
        <f>IF(OR(D35="",E35=""),"",ROUND(D35*E35,2))</f>
        <v/>
      </c>
      <c r="I35" s="25">
        <f>IF(OR(D35="",F35=""),"",ROUND(D35*F35,2))</f>
        <v/>
      </c>
      <c r="J35" s="12">
        <f>IF(OR(H35="",I35=""),"",I35-H35)</f>
        <v/>
      </c>
      <c r="K35" s="13">
        <f>IF(OR(H35="",I35=""),"",IF(H35=0,0,J35/H35))</f>
        <v/>
      </c>
      <c r="L35" s="13">
        <f>IF(I35="","",IF($I$48=0,0,I35/$I$48))</f>
        <v/>
      </c>
      <c r="M35" s="26">
        <f>IF(OR(G35="",$D$5=""),"",ROUND(($D$5-G35)/365.25,1))</f>
        <v/>
      </c>
      <c r="N35" s="27">
        <f>IF(K35="","",IF(K35&gt;0,"Ganancia",IF(K35&lt;0,"Pérdida","Sin cambio")))</f>
        <v/>
      </c>
      <c r="O35" s="27">
        <f>IF(L35="","",IF(L35&gt;$D$6,"Peso alto","OK"))</f>
        <v/>
      </c>
    </row>
    <row r="36">
      <c r="B36" s="21" t="n"/>
      <c r="C36" s="22" t="n"/>
      <c r="D36" s="23" t="n"/>
      <c r="E36" s="24" t="n"/>
      <c r="F36" s="24" t="n"/>
      <c r="G36" s="19" t="n"/>
      <c r="H36" s="12">
        <f>IF(OR(D36="",E36=""),"",ROUND(D36*E36,2))</f>
        <v/>
      </c>
      <c r="I36" s="25">
        <f>IF(OR(D36="",F36=""),"",ROUND(D36*F36,2))</f>
        <v/>
      </c>
      <c r="J36" s="12">
        <f>IF(OR(H36="",I36=""),"",I36-H36)</f>
        <v/>
      </c>
      <c r="K36" s="13">
        <f>IF(OR(H36="",I36=""),"",IF(H36=0,0,J36/H36))</f>
        <v/>
      </c>
      <c r="L36" s="13">
        <f>IF(I36="","",IF($I$48=0,0,I36/$I$48))</f>
        <v/>
      </c>
      <c r="M36" s="26">
        <f>IF(OR(G36="",$D$5=""),"",ROUND(($D$5-G36)/365.25,1))</f>
        <v/>
      </c>
      <c r="N36" s="27">
        <f>IF(K36="","",IF(K36&gt;0,"Ganancia",IF(K36&lt;0,"Pérdida","Sin cambio")))</f>
        <v/>
      </c>
      <c r="O36" s="27">
        <f>IF(L36="","",IF(L36&gt;$D$6,"Peso alto","OK"))</f>
        <v/>
      </c>
    </row>
    <row r="37">
      <c r="B37" s="21" t="n"/>
      <c r="C37" s="22" t="n"/>
      <c r="D37" s="23" t="n"/>
      <c r="E37" s="24" t="n"/>
      <c r="F37" s="24" t="n"/>
      <c r="G37" s="19" t="n"/>
      <c r="H37" s="12">
        <f>IF(OR(D37="",E37=""),"",ROUND(D37*E37,2))</f>
        <v/>
      </c>
      <c r="I37" s="25">
        <f>IF(OR(D37="",F37=""),"",ROUND(D37*F37,2))</f>
        <v/>
      </c>
      <c r="J37" s="12">
        <f>IF(OR(H37="",I37=""),"",I37-H37)</f>
        <v/>
      </c>
      <c r="K37" s="13">
        <f>IF(OR(H37="",I37=""),"",IF(H37=0,0,J37/H37))</f>
        <v/>
      </c>
      <c r="L37" s="13">
        <f>IF(I37="","",IF($I$48=0,0,I37/$I$48))</f>
        <v/>
      </c>
      <c r="M37" s="26">
        <f>IF(OR(G37="",$D$5=""),"",ROUND(($D$5-G37)/365.25,1))</f>
        <v/>
      </c>
      <c r="N37" s="27">
        <f>IF(K37="","",IF(K37&gt;0,"Ganancia",IF(K37&lt;0,"Pérdida","Sin cambio")))</f>
        <v/>
      </c>
      <c r="O37" s="27">
        <f>IF(L37="","",IF(L37&gt;$D$6,"Peso alto","OK"))</f>
        <v/>
      </c>
    </row>
    <row r="38">
      <c r="B38" s="21" t="n"/>
      <c r="C38" s="22" t="n"/>
      <c r="D38" s="23" t="n"/>
      <c r="E38" s="24" t="n"/>
      <c r="F38" s="24" t="n"/>
      <c r="G38" s="19" t="n"/>
      <c r="H38" s="12">
        <f>IF(OR(D38="",E38=""),"",ROUND(D38*E38,2))</f>
        <v/>
      </c>
      <c r="I38" s="25">
        <f>IF(OR(D38="",F38=""),"",ROUND(D38*F38,2))</f>
        <v/>
      </c>
      <c r="J38" s="12">
        <f>IF(OR(H38="",I38=""),"",I38-H38)</f>
        <v/>
      </c>
      <c r="K38" s="13">
        <f>IF(OR(H38="",I38=""),"",IF(H38=0,0,J38/H38))</f>
        <v/>
      </c>
      <c r="L38" s="13">
        <f>IF(I38="","",IF($I$48=0,0,I38/$I$48))</f>
        <v/>
      </c>
      <c r="M38" s="26">
        <f>IF(OR(G38="",$D$5=""),"",ROUND(($D$5-G38)/365.25,1))</f>
        <v/>
      </c>
      <c r="N38" s="27">
        <f>IF(K38="","",IF(K38&gt;0,"Ganancia",IF(K38&lt;0,"Pérdida","Sin cambio")))</f>
        <v/>
      </c>
      <c r="O38" s="27">
        <f>IF(L38="","",IF(L38&gt;$D$6,"Peso alto","OK"))</f>
        <v/>
      </c>
    </row>
    <row r="39">
      <c r="B39" s="21" t="n"/>
      <c r="C39" s="22" t="n"/>
      <c r="D39" s="23" t="n"/>
      <c r="E39" s="24" t="n"/>
      <c r="F39" s="24" t="n"/>
      <c r="G39" s="19" t="n"/>
      <c r="H39" s="12">
        <f>IF(OR(D39="",E39=""),"",ROUND(D39*E39,2))</f>
        <v/>
      </c>
      <c r="I39" s="25">
        <f>IF(OR(D39="",F39=""),"",ROUND(D39*F39,2))</f>
        <v/>
      </c>
      <c r="J39" s="12">
        <f>IF(OR(H39="",I39=""),"",I39-H39)</f>
        <v/>
      </c>
      <c r="K39" s="13">
        <f>IF(OR(H39="",I39=""),"",IF(H39=0,0,J39/H39))</f>
        <v/>
      </c>
      <c r="L39" s="13">
        <f>IF(I39="","",IF($I$48=0,0,I39/$I$48))</f>
        <v/>
      </c>
      <c r="M39" s="26">
        <f>IF(OR(G39="",$D$5=""),"",ROUND(($D$5-G39)/365.25,1))</f>
        <v/>
      </c>
      <c r="N39" s="27">
        <f>IF(K39="","",IF(K39&gt;0,"Ganancia",IF(K39&lt;0,"Pérdida","Sin cambio")))</f>
        <v/>
      </c>
      <c r="O39" s="27">
        <f>IF(L39="","",IF(L39&gt;$D$6,"Peso alto","OK"))</f>
        <v/>
      </c>
    </row>
    <row r="40">
      <c r="B40" s="21" t="n"/>
      <c r="C40" s="22" t="n"/>
      <c r="D40" s="23" t="n"/>
      <c r="E40" s="24" t="n"/>
      <c r="F40" s="24" t="n"/>
      <c r="G40" s="19" t="n"/>
      <c r="H40" s="12">
        <f>IF(OR(D40="",E40=""),"",ROUND(D40*E40,2))</f>
        <v/>
      </c>
      <c r="I40" s="25">
        <f>IF(OR(D40="",F40=""),"",ROUND(D40*F40,2))</f>
        <v/>
      </c>
      <c r="J40" s="12">
        <f>IF(OR(H40="",I40=""),"",I40-H40)</f>
        <v/>
      </c>
      <c r="K40" s="13">
        <f>IF(OR(H40="",I40=""),"",IF(H40=0,0,J40/H40))</f>
        <v/>
      </c>
      <c r="L40" s="13">
        <f>IF(I40="","",IF($I$48=0,0,I40/$I$48))</f>
        <v/>
      </c>
      <c r="M40" s="26">
        <f>IF(OR(G40="",$D$5=""),"",ROUND(($D$5-G40)/365.25,1))</f>
        <v/>
      </c>
      <c r="N40" s="27">
        <f>IF(K40="","",IF(K40&gt;0,"Ganancia",IF(K40&lt;0,"Pérdida","Sin cambio")))</f>
        <v/>
      </c>
      <c r="O40" s="27">
        <f>IF(L40="","",IF(L40&gt;$D$6,"Peso alto","OK"))</f>
        <v/>
      </c>
    </row>
    <row r="41">
      <c r="B41" s="21" t="n"/>
      <c r="C41" s="22" t="n"/>
      <c r="D41" s="23" t="n"/>
      <c r="E41" s="24" t="n"/>
      <c r="F41" s="24" t="n"/>
      <c r="G41" s="19" t="n"/>
      <c r="H41" s="12">
        <f>IF(OR(D41="",E41=""),"",ROUND(D41*E41,2))</f>
        <v/>
      </c>
      <c r="I41" s="25">
        <f>IF(OR(D41="",F41=""),"",ROUND(D41*F41,2))</f>
        <v/>
      </c>
      <c r="J41" s="12">
        <f>IF(OR(H41="",I41=""),"",I41-H41)</f>
        <v/>
      </c>
      <c r="K41" s="13">
        <f>IF(OR(H41="",I41=""),"",IF(H41=0,0,J41/H41))</f>
        <v/>
      </c>
      <c r="L41" s="13">
        <f>IF(I41="","",IF($I$48=0,0,I41/$I$48))</f>
        <v/>
      </c>
      <c r="M41" s="26">
        <f>IF(OR(G41="",$D$5=""),"",ROUND(($D$5-G41)/365.25,1))</f>
        <v/>
      </c>
      <c r="N41" s="27">
        <f>IF(K41="","",IF(K41&gt;0,"Ganancia",IF(K41&lt;0,"Pérdida","Sin cambio")))</f>
        <v/>
      </c>
      <c r="O41" s="27">
        <f>IF(L41="","",IF(L41&gt;$D$6,"Peso alto","OK"))</f>
        <v/>
      </c>
    </row>
    <row r="42">
      <c r="B42" s="21" t="n"/>
      <c r="C42" s="22" t="n"/>
      <c r="D42" s="23" t="n"/>
      <c r="E42" s="24" t="n"/>
      <c r="F42" s="24" t="n"/>
      <c r="G42" s="19" t="n"/>
      <c r="H42" s="12">
        <f>IF(OR(D42="",E42=""),"",ROUND(D42*E42,2))</f>
        <v/>
      </c>
      <c r="I42" s="25">
        <f>IF(OR(D42="",F42=""),"",ROUND(D42*F42,2))</f>
        <v/>
      </c>
      <c r="J42" s="12">
        <f>IF(OR(H42="",I42=""),"",I42-H42)</f>
        <v/>
      </c>
      <c r="K42" s="13">
        <f>IF(OR(H42="",I42=""),"",IF(H42=0,0,J42/H42))</f>
        <v/>
      </c>
      <c r="L42" s="13">
        <f>IF(I42="","",IF($I$48=0,0,I42/$I$48))</f>
        <v/>
      </c>
      <c r="M42" s="26">
        <f>IF(OR(G42="",$D$5=""),"",ROUND(($D$5-G42)/365.25,1))</f>
        <v/>
      </c>
      <c r="N42" s="27">
        <f>IF(K42="","",IF(K42&gt;0,"Ganancia",IF(K42&lt;0,"Pérdida","Sin cambio")))</f>
        <v/>
      </c>
      <c r="O42" s="27">
        <f>IF(L42="","",IF(L42&gt;$D$6,"Peso alto","OK"))</f>
        <v/>
      </c>
    </row>
    <row r="43">
      <c r="B43" s="21" t="n"/>
      <c r="C43" s="22" t="n"/>
      <c r="D43" s="23" t="n"/>
      <c r="E43" s="24" t="n"/>
      <c r="F43" s="24" t="n"/>
      <c r="G43" s="19" t="n"/>
      <c r="H43" s="12">
        <f>IF(OR(D43="",E43=""),"",ROUND(D43*E43,2))</f>
        <v/>
      </c>
      <c r="I43" s="25">
        <f>IF(OR(D43="",F43=""),"",ROUND(D43*F43,2))</f>
        <v/>
      </c>
      <c r="J43" s="12">
        <f>IF(OR(H43="",I43=""),"",I43-H43)</f>
        <v/>
      </c>
      <c r="K43" s="13">
        <f>IF(OR(H43="",I43=""),"",IF(H43=0,0,J43/H43))</f>
        <v/>
      </c>
      <c r="L43" s="13">
        <f>IF(I43="","",IF($I$48=0,0,I43/$I$48))</f>
        <v/>
      </c>
      <c r="M43" s="26">
        <f>IF(OR(G43="",$D$5=""),"",ROUND(($D$5-G43)/365.25,1))</f>
        <v/>
      </c>
      <c r="N43" s="27">
        <f>IF(K43="","",IF(K43&gt;0,"Ganancia",IF(K43&lt;0,"Pérdida","Sin cambio")))</f>
        <v/>
      </c>
      <c r="O43" s="27">
        <f>IF(L43="","",IF(L43&gt;$D$6,"Peso alto","OK"))</f>
        <v/>
      </c>
    </row>
    <row r="44">
      <c r="B44" s="21" t="n"/>
      <c r="C44" s="22" t="n"/>
      <c r="D44" s="23" t="n"/>
      <c r="E44" s="24" t="n"/>
      <c r="F44" s="24" t="n"/>
      <c r="G44" s="19" t="n"/>
      <c r="H44" s="12">
        <f>IF(OR(D44="",E44=""),"",ROUND(D44*E44,2))</f>
        <v/>
      </c>
      <c r="I44" s="25">
        <f>IF(OR(D44="",F44=""),"",ROUND(D44*F44,2))</f>
        <v/>
      </c>
      <c r="J44" s="12">
        <f>IF(OR(H44="",I44=""),"",I44-H44)</f>
        <v/>
      </c>
      <c r="K44" s="13">
        <f>IF(OR(H44="",I44=""),"",IF(H44=0,0,J44/H44))</f>
        <v/>
      </c>
      <c r="L44" s="13">
        <f>IF(I44="","",IF($I$48=0,0,I44/$I$48))</f>
        <v/>
      </c>
      <c r="M44" s="26">
        <f>IF(OR(G44="",$D$5=""),"",ROUND(($D$5-G44)/365.25,1))</f>
        <v/>
      </c>
      <c r="N44" s="27">
        <f>IF(K44="","",IF(K44&gt;0,"Ganancia",IF(K44&lt;0,"Pérdida","Sin cambio")))</f>
        <v/>
      </c>
      <c r="O44" s="27">
        <f>IF(L44="","",IF(L44&gt;$D$6,"Peso alto","OK"))</f>
        <v/>
      </c>
    </row>
    <row r="45">
      <c r="B45" s="21" t="n"/>
      <c r="C45" s="22" t="n"/>
      <c r="D45" s="23" t="n"/>
      <c r="E45" s="24" t="n"/>
      <c r="F45" s="24" t="n"/>
      <c r="G45" s="19" t="n"/>
      <c r="H45" s="12">
        <f>IF(OR(D45="",E45=""),"",ROUND(D45*E45,2))</f>
        <v/>
      </c>
      <c r="I45" s="25">
        <f>IF(OR(D45="",F45=""),"",ROUND(D45*F45,2))</f>
        <v/>
      </c>
      <c r="J45" s="12">
        <f>IF(OR(H45="",I45=""),"",I45-H45)</f>
        <v/>
      </c>
      <c r="K45" s="13">
        <f>IF(OR(H45="",I45=""),"",IF(H45=0,0,J45/H45))</f>
        <v/>
      </c>
      <c r="L45" s="13">
        <f>IF(I45="","",IF($I$48=0,0,I45/$I$48))</f>
        <v/>
      </c>
      <c r="M45" s="26">
        <f>IF(OR(G45="",$D$5=""),"",ROUND(($D$5-G45)/365.25,1))</f>
        <v/>
      </c>
      <c r="N45" s="27">
        <f>IF(K45="","",IF(K45&gt;0,"Ganancia",IF(K45&lt;0,"Pérdida","Sin cambio")))</f>
        <v/>
      </c>
      <c r="O45" s="27">
        <f>IF(L45="","",IF(L45&gt;$D$6,"Peso alto","OK"))</f>
        <v/>
      </c>
    </row>
    <row r="46">
      <c r="B46" s="21" t="n"/>
      <c r="C46" s="22" t="n"/>
      <c r="D46" s="23" t="n"/>
      <c r="E46" s="24" t="n"/>
      <c r="F46" s="24" t="n"/>
      <c r="G46" s="19" t="n"/>
      <c r="H46" s="12">
        <f>IF(OR(D46="",E46=""),"",ROUND(D46*E46,2))</f>
        <v/>
      </c>
      <c r="I46" s="25">
        <f>IF(OR(D46="",F46=""),"",ROUND(D46*F46,2))</f>
        <v/>
      </c>
      <c r="J46" s="12">
        <f>IF(OR(H46="",I46=""),"",I46-H46)</f>
        <v/>
      </c>
      <c r="K46" s="13">
        <f>IF(OR(H46="",I46=""),"",IF(H46=0,0,J46/H46))</f>
        <v/>
      </c>
      <c r="L46" s="13">
        <f>IF(I46="","",IF($I$48=0,0,I46/$I$48))</f>
        <v/>
      </c>
      <c r="M46" s="26">
        <f>IF(OR(G46="",$D$5=""),"",ROUND(($D$5-G46)/365.25,1))</f>
        <v/>
      </c>
      <c r="N46" s="27">
        <f>IF(K46="","",IF(K46&gt;0,"Ganancia",IF(K46&lt;0,"Pérdida","Sin cambio")))</f>
        <v/>
      </c>
      <c r="O46" s="27">
        <f>IF(L46="","",IF(L46&gt;$D$6,"Peso alto","OK"))</f>
        <v/>
      </c>
    </row>
    <row r="47">
      <c r="B47" s="21" t="n"/>
      <c r="C47" s="22" t="n"/>
      <c r="D47" s="23" t="n"/>
      <c r="E47" s="24" t="n"/>
      <c r="F47" s="24" t="n"/>
      <c r="G47" s="19" t="n"/>
      <c r="H47" s="12">
        <f>IF(OR(D47="",E47=""),"",ROUND(D47*E47,2))</f>
        <v/>
      </c>
      <c r="I47" s="25">
        <f>IF(OR(D47="",F47=""),"",ROUND(D47*F47,2))</f>
        <v/>
      </c>
      <c r="J47" s="12">
        <f>IF(OR(H47="",I47=""),"",I47-H47)</f>
        <v/>
      </c>
      <c r="K47" s="13">
        <f>IF(OR(H47="",I47=""),"",IF(H47=0,0,J47/H47))</f>
        <v/>
      </c>
      <c r="L47" s="13">
        <f>IF(I47="","",IF($I$48=0,0,I47/$I$48))</f>
        <v/>
      </c>
      <c r="M47" s="26">
        <f>IF(OR(G47="",$D$5=""),"",ROUND(($D$5-G47)/365.25,1))</f>
        <v/>
      </c>
      <c r="N47" s="27">
        <f>IF(K47="","",IF(K47&gt;0,"Ganancia",IF(K47&lt;0,"Pérdida","Sin cambio")))</f>
        <v/>
      </c>
      <c r="O47" s="27">
        <f>IF(L47="","",IF(L47&gt;$D$6,"Peso alto","OK"))</f>
        <v/>
      </c>
    </row>
    <row r="48">
      <c r="B48" s="14" t="inlineStr">
        <is>
          <t>TOTAL CARTERA</t>
        </is>
      </c>
      <c r="D48" s="28">
        <f>COUNT(I8:I47)</f>
        <v/>
      </c>
      <c r="H48" s="15">
        <f>SUM(H8:H47)</f>
        <v/>
      </c>
      <c r="I48" s="15">
        <f>SUM(I8:I47)</f>
        <v/>
      </c>
      <c r="J48" s="15">
        <f>I48-H48</f>
        <v/>
      </c>
      <c r="K48" s="16">
        <f>IF(H48=0,0,J48/H48)</f>
        <v/>
      </c>
      <c r="L48" s="16">
        <f>SUM(L8:L47)</f>
        <v/>
      </c>
    </row>
    <row r="49">
      <c r="B49" s="17" t="inlineStr">
        <is>
          <t>Precios y cantidades de ejemplo, ficticios. La rentabilidad es bruta: no descuenta comisiones, impuestos ni inflación. Para vender y recomprar, ajusta cantidad y precio medio a mano.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4">
    <mergeCell ref="B6:C6"/>
    <mergeCell ref="B5:C5"/>
    <mergeCell ref="B3:O3"/>
    <mergeCell ref="B2:O2"/>
  </mergeCells>
  <conditionalFormatting sqref="B8:O47">
    <cfRule type="expression" priority="1" dxfId="0">
      <formula>MOD(ROW(),2)=0</formula>
    </cfRule>
  </conditionalFormatting>
  <conditionalFormatting sqref="N8:N47">
    <cfRule type="cellIs" priority="2" operator="equal" dxfId="1">
      <formula>"Pérdida"</formula>
    </cfRule>
    <cfRule type="cellIs" priority="3" operator="equal" dxfId="2">
      <formula>"Ganancia"</formula>
    </cfRule>
  </conditionalFormatting>
  <conditionalFormatting sqref="O8:O47">
    <cfRule type="cellIs" priority="4" operator="equal" dxfId="3">
      <formula>"Peso alto"</formula>
    </cfRule>
  </conditionalFormatting>
  <conditionalFormatting sqref="J8:K47">
    <cfRule type="expression" priority="5" dxfId="1">
      <formula>AND(ISNUMBER(J8),J8&lt;0)</formula>
    </cfRule>
  </conditionalFormatting>
  <conditionalFormatting sqref="L8:L47">
    <cfRule type="dataBar" priority="6">
      <dataBar>
        <cfvo type="num" val="0"/>
        <cfvo type="max"/>
        <color rgb="0034D399"/>
      </dataBar>
    </cfRule>
  </conditionalFormatting>
  <dataValidations count="1">
    <dataValidation sqref="C8:C47" showDropDown="0" showInputMessage="0" showErrorMessage="0" allowBlank="1" type="list">
      <formula1>=Listas!$A$2:$A$10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H44"/>
  <sheetViews>
    <sheetView showGridLines="0" tabSelected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4" customWidth="1" min="2" max="2"/>
    <col width="17" customWidth="1" min="3" max="3"/>
    <col width="20" customWidth="1" min="4" max="4"/>
    <col width="17" customWidth="1" min="5" max="5"/>
    <col width="17" customWidth="1" min="6" max="6"/>
    <col width="15" customWidth="1" min="7" max="7"/>
    <col width="17" customWidth="1" min="8" max="8"/>
  </cols>
  <sheetData>
    <row r="2" ht="34" customHeight="1">
      <c r="B2" s="1" t="inlineStr">
        <is>
          <t>Evolución mensual de la cartera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Cada fin de mes anota lo aportado y el valor total de tu cartera.</t>
        </is>
      </c>
    </row>
    <row r="5">
      <c r="B5" s="14" t="inlineStr">
        <is>
          <t>Aportado antes del primer mes</t>
        </is>
      </c>
      <c r="D5" s="24" t="n">
        <v>50000</v>
      </c>
    </row>
    <row r="6">
      <c r="B6" s="14" t="inlineStr">
        <is>
          <t>Valor de la cartera antes del primer mes</t>
        </is>
      </c>
      <c r="D6" s="24" t="n">
        <v>52300</v>
      </c>
    </row>
    <row r="7" ht="44" customHeight="1">
      <c r="B7" s="10" t="inlineStr">
        <is>
          <t>Fin de mes</t>
        </is>
      </c>
      <c r="C7" s="10" t="inlineStr">
        <is>
          <t>Aportación del mes</t>
        </is>
      </c>
      <c r="D7" s="10" t="inlineStr">
        <is>
          <t>Valor de la cartera a fin de mes</t>
        </is>
      </c>
      <c r="E7" s="10" t="inlineStr">
        <is>
          <t>Aportado acumulado</t>
        </is>
      </c>
      <c r="F7" s="10" t="inlineStr">
        <is>
          <t>Ganancia / pérdida acumulada</t>
        </is>
      </c>
      <c r="G7" s="10" t="inlineStr">
        <is>
          <t>Rentabilidad acumulada</t>
        </is>
      </c>
      <c r="H7" s="10" t="inlineStr">
        <is>
          <t>Variación del mes (sin aportaciones)</t>
        </is>
      </c>
    </row>
    <row r="8">
      <c r="B8" s="29" t="n">
        <v>45961</v>
      </c>
      <c r="C8" s="24" t="n">
        <v>1000</v>
      </c>
      <c r="D8" s="24" t="n">
        <v>54350</v>
      </c>
      <c r="E8" s="12">
        <f>IF(D8="","",$D$5+SUM(C$8:C8))</f>
        <v/>
      </c>
      <c r="F8" s="12">
        <f>IF(D8="","",D8-E8)</f>
        <v/>
      </c>
      <c r="G8" s="13">
        <f>IF(D8="","",IF(E8=0,0,F8/E8))</f>
        <v/>
      </c>
      <c r="H8" s="13">
        <f>IF(D8="","",IF(N($D$6)=0,"",(D8-$D$6-C8)/$D$6))</f>
        <v/>
      </c>
    </row>
    <row r="9">
      <c r="B9" s="29" t="n">
        <v>45991</v>
      </c>
      <c r="C9" s="24" t="n">
        <v>1000</v>
      </c>
      <c r="D9" s="24" t="n">
        <v>56020</v>
      </c>
      <c r="E9" s="12">
        <f>IF(D9="","",$D$5+SUM(C$8:C9))</f>
        <v/>
      </c>
      <c r="F9" s="12">
        <f>IF(D9="","",D9-E9)</f>
        <v/>
      </c>
      <c r="G9" s="13">
        <f>IF(D9="","",IF(E9=0,0,F9/E9))</f>
        <v/>
      </c>
      <c r="H9" s="13">
        <f>IF(D9="","",IF(N(D8)=0,"",(D9-D8-C9)/D8))</f>
        <v/>
      </c>
    </row>
    <row r="10">
      <c r="B10" s="29" t="n">
        <v>46022</v>
      </c>
      <c r="C10" s="24" t="n">
        <v>1500</v>
      </c>
      <c r="D10" s="24" t="n">
        <v>58900</v>
      </c>
      <c r="E10" s="12">
        <f>IF(D10="","",$D$5+SUM(C$8:C10))</f>
        <v/>
      </c>
      <c r="F10" s="12">
        <f>IF(D10="","",D10-E10)</f>
        <v/>
      </c>
      <c r="G10" s="13">
        <f>IF(D10="","",IF(E10=0,0,F10/E10))</f>
        <v/>
      </c>
      <c r="H10" s="13">
        <f>IF(D10="","",IF(N(D9)=0,"",(D10-D9-C10)/D9))</f>
        <v/>
      </c>
    </row>
    <row r="11">
      <c r="B11" s="29" t="n">
        <v>46053</v>
      </c>
      <c r="C11" s="24" t="n">
        <v>1000</v>
      </c>
      <c r="D11" s="24" t="n">
        <v>60110</v>
      </c>
      <c r="E11" s="12">
        <f>IF(D11="","",$D$5+SUM(C$8:C11))</f>
        <v/>
      </c>
      <c r="F11" s="12">
        <f>IF(D11="","",D11-E11)</f>
        <v/>
      </c>
      <c r="G11" s="13">
        <f>IF(D11="","",IF(E11=0,0,F11/E11))</f>
        <v/>
      </c>
      <c r="H11" s="13">
        <f>IF(D11="","",IF(N(D10)=0,"",(D11-D10-C11)/D10))</f>
        <v/>
      </c>
    </row>
    <row r="12">
      <c r="B12" s="29" t="n">
        <v>46081</v>
      </c>
      <c r="C12" s="24" t="n">
        <v>1000</v>
      </c>
      <c r="D12" s="24" t="n">
        <v>59380</v>
      </c>
      <c r="E12" s="12">
        <f>IF(D12="","",$D$5+SUM(C$8:C12))</f>
        <v/>
      </c>
      <c r="F12" s="12">
        <f>IF(D12="","",D12-E12)</f>
        <v/>
      </c>
      <c r="G12" s="13">
        <f>IF(D12="","",IF(E12=0,0,F12/E12))</f>
        <v/>
      </c>
      <c r="H12" s="13">
        <f>IF(D12="","",IF(N(D11)=0,"",(D12-D11-C12)/D11))</f>
        <v/>
      </c>
    </row>
    <row r="13">
      <c r="B13" s="29" t="n">
        <v>46112</v>
      </c>
      <c r="C13" s="24" t="n">
        <v>1000</v>
      </c>
      <c r="D13" s="24" t="n">
        <v>57950</v>
      </c>
      <c r="E13" s="12">
        <f>IF(D13="","",$D$5+SUM(C$8:C13))</f>
        <v/>
      </c>
      <c r="F13" s="12">
        <f>IF(D13="","",D13-E13)</f>
        <v/>
      </c>
      <c r="G13" s="13">
        <f>IF(D13="","",IF(E13=0,0,F13/E13))</f>
        <v/>
      </c>
      <c r="H13" s="13">
        <f>IF(D13="","",IF(N(D12)=0,"",(D13-D12-C13)/D12))</f>
        <v/>
      </c>
    </row>
    <row r="14">
      <c r="B14" s="29" t="n">
        <v>46142</v>
      </c>
      <c r="C14" s="24" t="n">
        <v>1000</v>
      </c>
      <c r="D14" s="24" t="n">
        <v>60700</v>
      </c>
      <c r="E14" s="12">
        <f>IF(D14="","",$D$5+SUM(C$8:C14))</f>
        <v/>
      </c>
      <c r="F14" s="12">
        <f>IF(D14="","",D14-E14)</f>
        <v/>
      </c>
      <c r="G14" s="13">
        <f>IF(D14="","",IF(E14=0,0,F14/E14))</f>
        <v/>
      </c>
      <c r="H14" s="13">
        <f>IF(D14="","",IF(N(D13)=0,"",(D14-D13-C14)/D13))</f>
        <v/>
      </c>
    </row>
    <row r="15">
      <c r="B15" s="29" t="n">
        <v>46173</v>
      </c>
      <c r="C15" s="24" t="n">
        <v>1000</v>
      </c>
      <c r="D15" s="24" t="n">
        <v>62980</v>
      </c>
      <c r="E15" s="12">
        <f>IF(D15="","",$D$5+SUM(C$8:C15))</f>
        <v/>
      </c>
      <c r="F15" s="12">
        <f>IF(D15="","",D15-E15)</f>
        <v/>
      </c>
      <c r="G15" s="13">
        <f>IF(D15="","",IF(E15=0,0,F15/E15))</f>
        <v/>
      </c>
      <c r="H15" s="13">
        <f>IF(D15="","",IF(N(D14)=0,"",(D15-D14-C15)/D14))</f>
        <v/>
      </c>
    </row>
    <row r="16">
      <c r="B16" s="29" t="n">
        <v>46203</v>
      </c>
      <c r="C16" s="24" t="n">
        <v>1500</v>
      </c>
      <c r="D16" s="24" t="n">
        <v>66150</v>
      </c>
      <c r="E16" s="12">
        <f>IF(D16="","",$D$5+SUM(C$8:C16))</f>
        <v/>
      </c>
      <c r="F16" s="12">
        <f>IF(D16="","",D16-E16)</f>
        <v/>
      </c>
      <c r="G16" s="13">
        <f>IF(D16="","",IF(E16=0,0,F16/E16))</f>
        <v/>
      </c>
      <c r="H16" s="13">
        <f>IF(D16="","",IF(N(D15)=0,"",(D16-D15-C16)/D15))</f>
        <v/>
      </c>
    </row>
    <row r="17">
      <c r="B17" s="29" t="n">
        <v>46234</v>
      </c>
      <c r="C17" s="24" t="n">
        <v>1000</v>
      </c>
      <c r="D17" s="24" t="n">
        <v>67420</v>
      </c>
      <c r="E17" s="12">
        <f>IF(D17="","",$D$5+SUM(C$8:C17))</f>
        <v/>
      </c>
      <c r="F17" s="12">
        <f>IF(D17="","",D17-E17)</f>
        <v/>
      </c>
      <c r="G17" s="13">
        <f>IF(D17="","",IF(E17=0,0,F17/E17))</f>
        <v/>
      </c>
      <c r="H17" s="13">
        <f>IF(D17="","",IF(N(D16)=0,"",(D17-D16-C17)/D16))</f>
        <v/>
      </c>
    </row>
    <row r="18">
      <c r="B18" s="29" t="n">
        <v>46265</v>
      </c>
      <c r="C18" s="24" t="n">
        <v>750</v>
      </c>
      <c r="D18" s="24" t="n">
        <v>67980</v>
      </c>
      <c r="E18" s="12">
        <f>IF(D18="","",$D$5+SUM(C$8:C18))</f>
        <v/>
      </c>
      <c r="F18" s="12">
        <f>IF(D18="","",D18-E18)</f>
        <v/>
      </c>
      <c r="G18" s="13">
        <f>IF(D18="","",IF(E18=0,0,F18/E18))</f>
        <v/>
      </c>
      <c r="H18" s="13">
        <f>IF(D18="","",IF(N(D17)=0,"",(D18-D17-C18)/D17))</f>
        <v/>
      </c>
    </row>
    <row r="19">
      <c r="B19" s="29" t="n">
        <v>46295</v>
      </c>
      <c r="C19" s="24" t="n">
        <v>1000</v>
      </c>
      <c r="D19" s="24" t="n">
        <v>70360</v>
      </c>
      <c r="E19" s="12">
        <f>IF(D19="","",$D$5+SUM(C$8:C19))</f>
        <v/>
      </c>
      <c r="F19" s="12">
        <f>IF(D19="","",D19-E19)</f>
        <v/>
      </c>
      <c r="G19" s="13">
        <f>IF(D19="","",IF(E19=0,0,F19/E19))</f>
        <v/>
      </c>
      <c r="H19" s="13">
        <f>IF(D19="","",IF(N(D18)=0,"",(D19-D18-C19)/D18))</f>
        <v/>
      </c>
    </row>
    <row r="20">
      <c r="B20" s="29" t="n"/>
      <c r="C20" s="24" t="n"/>
      <c r="D20" s="24" t="n"/>
      <c r="E20" s="12">
        <f>IF(D20="","",$D$5+SUM(C$8:C20))</f>
        <v/>
      </c>
      <c r="F20" s="12">
        <f>IF(D20="","",D20-E20)</f>
        <v/>
      </c>
      <c r="G20" s="13">
        <f>IF(D20="","",IF(E20=0,0,F20/E20))</f>
        <v/>
      </c>
      <c r="H20" s="13">
        <f>IF(D20="","",IF(N(D19)=0,"",(D20-D19-C20)/D19))</f>
        <v/>
      </c>
    </row>
    <row r="21">
      <c r="B21" s="29" t="n"/>
      <c r="C21" s="24" t="n"/>
      <c r="D21" s="24" t="n"/>
      <c r="E21" s="12">
        <f>IF(D21="","",$D$5+SUM(C$8:C21))</f>
        <v/>
      </c>
      <c r="F21" s="12">
        <f>IF(D21="","",D21-E21)</f>
        <v/>
      </c>
      <c r="G21" s="13">
        <f>IF(D21="","",IF(E21=0,0,F21/E21))</f>
        <v/>
      </c>
      <c r="H21" s="13">
        <f>IF(D21="","",IF(N(D20)=0,"",(D21-D20-C21)/D20))</f>
        <v/>
      </c>
    </row>
    <row r="22">
      <c r="B22" s="29" t="n"/>
      <c r="C22" s="24" t="n"/>
      <c r="D22" s="24" t="n"/>
      <c r="E22" s="12">
        <f>IF(D22="","",$D$5+SUM(C$8:C22))</f>
        <v/>
      </c>
      <c r="F22" s="12">
        <f>IF(D22="","",D22-E22)</f>
        <v/>
      </c>
      <c r="G22" s="13">
        <f>IF(D22="","",IF(E22=0,0,F22/E22))</f>
        <v/>
      </c>
      <c r="H22" s="13">
        <f>IF(D22="","",IF(N(D21)=0,"",(D22-D21-C22)/D21))</f>
        <v/>
      </c>
    </row>
    <row r="23">
      <c r="B23" s="29" t="n"/>
      <c r="C23" s="24" t="n"/>
      <c r="D23" s="24" t="n"/>
      <c r="E23" s="12">
        <f>IF(D23="","",$D$5+SUM(C$8:C23))</f>
        <v/>
      </c>
      <c r="F23" s="12">
        <f>IF(D23="","",D23-E23)</f>
        <v/>
      </c>
      <c r="G23" s="13">
        <f>IF(D23="","",IF(E23=0,0,F23/E23))</f>
        <v/>
      </c>
      <c r="H23" s="13">
        <f>IF(D23="","",IF(N(D22)=0,"",(D23-D22-C23)/D22))</f>
        <v/>
      </c>
    </row>
    <row r="24">
      <c r="B24" s="29" t="n"/>
      <c r="C24" s="24" t="n"/>
      <c r="D24" s="24" t="n"/>
      <c r="E24" s="12">
        <f>IF(D24="","",$D$5+SUM(C$8:C24))</f>
        <v/>
      </c>
      <c r="F24" s="12">
        <f>IF(D24="","",D24-E24)</f>
        <v/>
      </c>
      <c r="G24" s="13">
        <f>IF(D24="","",IF(E24=0,0,F24/E24))</f>
        <v/>
      </c>
      <c r="H24" s="13">
        <f>IF(D24="","",IF(N(D23)=0,"",(D24-D23-C24)/D23))</f>
        <v/>
      </c>
    </row>
    <row r="25">
      <c r="B25" s="29" t="n"/>
      <c r="C25" s="24" t="n"/>
      <c r="D25" s="24" t="n"/>
      <c r="E25" s="12">
        <f>IF(D25="","",$D$5+SUM(C$8:C25))</f>
        <v/>
      </c>
      <c r="F25" s="12">
        <f>IF(D25="","",D25-E25)</f>
        <v/>
      </c>
      <c r="G25" s="13">
        <f>IF(D25="","",IF(E25=0,0,F25/E25))</f>
        <v/>
      </c>
      <c r="H25" s="13">
        <f>IF(D25="","",IF(N(D24)=0,"",(D25-D24-C25)/D24))</f>
        <v/>
      </c>
    </row>
    <row r="26">
      <c r="B26" s="29" t="n"/>
      <c r="C26" s="24" t="n"/>
      <c r="D26" s="24" t="n"/>
      <c r="E26" s="12">
        <f>IF(D26="","",$D$5+SUM(C$8:C26))</f>
        <v/>
      </c>
      <c r="F26" s="12">
        <f>IF(D26="","",D26-E26)</f>
        <v/>
      </c>
      <c r="G26" s="13">
        <f>IF(D26="","",IF(E26=0,0,F26/E26))</f>
        <v/>
      </c>
      <c r="H26" s="13">
        <f>IF(D26="","",IF(N(D25)=0,"",(D26-D25-C26)/D25))</f>
        <v/>
      </c>
    </row>
    <row r="27">
      <c r="B27" s="29" t="n"/>
      <c r="C27" s="24" t="n"/>
      <c r="D27" s="24" t="n"/>
      <c r="E27" s="12">
        <f>IF(D27="","",$D$5+SUM(C$8:C27))</f>
        <v/>
      </c>
      <c r="F27" s="12">
        <f>IF(D27="","",D27-E27)</f>
        <v/>
      </c>
      <c r="G27" s="13">
        <f>IF(D27="","",IF(E27=0,0,F27/E27))</f>
        <v/>
      </c>
      <c r="H27" s="13">
        <f>IF(D27="","",IF(N(D26)=0,"",(D27-D26-C27)/D26))</f>
        <v/>
      </c>
    </row>
    <row r="28">
      <c r="B28" s="29" t="n"/>
      <c r="C28" s="24" t="n"/>
      <c r="D28" s="24" t="n"/>
      <c r="E28" s="12">
        <f>IF(D28="","",$D$5+SUM(C$8:C28))</f>
        <v/>
      </c>
      <c r="F28" s="12">
        <f>IF(D28="","",D28-E28)</f>
        <v/>
      </c>
      <c r="G28" s="13">
        <f>IF(D28="","",IF(E28=0,0,F28/E28))</f>
        <v/>
      </c>
      <c r="H28" s="13">
        <f>IF(D28="","",IF(N(D27)=0,"",(D28-D27-C28)/D27))</f>
        <v/>
      </c>
    </row>
    <row r="29">
      <c r="B29" s="29" t="n"/>
      <c r="C29" s="24" t="n"/>
      <c r="D29" s="24" t="n"/>
      <c r="E29" s="12">
        <f>IF(D29="","",$D$5+SUM(C$8:C29))</f>
        <v/>
      </c>
      <c r="F29" s="12">
        <f>IF(D29="","",D29-E29)</f>
        <v/>
      </c>
      <c r="G29" s="13">
        <f>IF(D29="","",IF(E29=0,0,F29/E29))</f>
        <v/>
      </c>
      <c r="H29" s="13">
        <f>IF(D29="","",IF(N(D28)=0,"",(D29-D28-C29)/D28))</f>
        <v/>
      </c>
    </row>
    <row r="30">
      <c r="B30" s="29" t="n"/>
      <c r="C30" s="24" t="n"/>
      <c r="D30" s="24" t="n"/>
      <c r="E30" s="12">
        <f>IF(D30="","",$D$5+SUM(C$8:C30))</f>
        <v/>
      </c>
      <c r="F30" s="12">
        <f>IF(D30="","",D30-E30)</f>
        <v/>
      </c>
      <c r="G30" s="13">
        <f>IF(D30="","",IF(E30=0,0,F30/E30))</f>
        <v/>
      </c>
      <c r="H30" s="13">
        <f>IF(D30="","",IF(N(D29)=0,"",(D30-D29-C30)/D29))</f>
        <v/>
      </c>
    </row>
    <row r="31">
      <c r="B31" s="29" t="n"/>
      <c r="C31" s="24" t="n"/>
      <c r="D31" s="24" t="n"/>
      <c r="E31" s="12">
        <f>IF(D31="","",$D$5+SUM(C$8:C31))</f>
        <v/>
      </c>
      <c r="F31" s="12">
        <f>IF(D31="","",D31-E31)</f>
        <v/>
      </c>
      <c r="G31" s="13">
        <f>IF(D31="","",IF(E31=0,0,F31/E31))</f>
        <v/>
      </c>
      <c r="H31" s="13">
        <f>IF(D31="","",IF(N(D30)=0,"",(D31-D30-C31)/D30))</f>
        <v/>
      </c>
    </row>
    <row r="32">
      <c r="B32" s="29" t="n"/>
      <c r="C32" s="24" t="n"/>
      <c r="D32" s="24" t="n"/>
      <c r="E32" s="12">
        <f>IF(D32="","",$D$5+SUM(C$8:C32))</f>
        <v/>
      </c>
      <c r="F32" s="12">
        <f>IF(D32="","",D32-E32)</f>
        <v/>
      </c>
      <c r="G32" s="13">
        <f>IF(D32="","",IF(E32=0,0,F32/E32))</f>
        <v/>
      </c>
      <c r="H32" s="13">
        <f>IF(D32="","",IF(N(D31)=0,"",(D32-D31-C32)/D31))</f>
        <v/>
      </c>
    </row>
    <row r="33">
      <c r="B33" s="29" t="n"/>
      <c r="C33" s="24" t="n"/>
      <c r="D33" s="24" t="n"/>
      <c r="E33" s="12">
        <f>IF(D33="","",$D$5+SUM(C$8:C33))</f>
        <v/>
      </c>
      <c r="F33" s="12">
        <f>IF(D33="","",D33-E33)</f>
        <v/>
      </c>
      <c r="G33" s="13">
        <f>IF(D33="","",IF(E33=0,0,F33/E33))</f>
        <v/>
      </c>
      <c r="H33" s="13">
        <f>IF(D33="","",IF(N(D32)=0,"",(D33-D32-C33)/D32))</f>
        <v/>
      </c>
    </row>
    <row r="34">
      <c r="B34" s="29" t="n"/>
      <c r="C34" s="24" t="n"/>
      <c r="D34" s="24" t="n"/>
      <c r="E34" s="12">
        <f>IF(D34="","",$D$5+SUM(C$8:C34))</f>
        <v/>
      </c>
      <c r="F34" s="12">
        <f>IF(D34="","",D34-E34)</f>
        <v/>
      </c>
      <c r="G34" s="13">
        <f>IF(D34="","",IF(E34=0,0,F34/E34))</f>
        <v/>
      </c>
      <c r="H34" s="13">
        <f>IF(D34="","",IF(N(D33)=0,"",(D34-D33-C34)/D33))</f>
        <v/>
      </c>
    </row>
    <row r="35">
      <c r="B35" s="29" t="n"/>
      <c r="C35" s="24" t="n"/>
      <c r="D35" s="24" t="n"/>
      <c r="E35" s="12">
        <f>IF(D35="","",$D$5+SUM(C$8:C35))</f>
        <v/>
      </c>
      <c r="F35" s="12">
        <f>IF(D35="","",D35-E35)</f>
        <v/>
      </c>
      <c r="G35" s="13">
        <f>IF(D35="","",IF(E35=0,0,F35/E35))</f>
        <v/>
      </c>
      <c r="H35" s="13">
        <f>IF(D35="","",IF(N(D34)=0,"",(D35-D34-C35)/D34))</f>
        <v/>
      </c>
    </row>
    <row r="36">
      <c r="B36" s="29" t="n"/>
      <c r="C36" s="24" t="n"/>
      <c r="D36" s="24" t="n"/>
      <c r="E36" s="12">
        <f>IF(D36="","",$D$5+SUM(C$8:C36))</f>
        <v/>
      </c>
      <c r="F36" s="12">
        <f>IF(D36="","",D36-E36)</f>
        <v/>
      </c>
      <c r="G36" s="13">
        <f>IF(D36="","",IF(E36=0,0,F36/E36))</f>
        <v/>
      </c>
      <c r="H36" s="13">
        <f>IF(D36="","",IF(N(D35)=0,"",(D36-D35-C36)/D35))</f>
        <v/>
      </c>
    </row>
    <row r="37">
      <c r="B37" s="29" t="n"/>
      <c r="C37" s="24" t="n"/>
      <c r="D37" s="24" t="n"/>
      <c r="E37" s="12">
        <f>IF(D37="","",$D$5+SUM(C$8:C37))</f>
        <v/>
      </c>
      <c r="F37" s="12">
        <f>IF(D37="","",D37-E37)</f>
        <v/>
      </c>
      <c r="G37" s="13">
        <f>IF(D37="","",IF(E37=0,0,F37/E37))</f>
        <v/>
      </c>
      <c r="H37" s="13">
        <f>IF(D37="","",IF(N(D36)=0,"",(D37-D36-C37)/D36))</f>
        <v/>
      </c>
    </row>
    <row r="38">
      <c r="B38" s="29" t="n"/>
      <c r="C38" s="24" t="n"/>
      <c r="D38" s="24" t="n"/>
      <c r="E38" s="12">
        <f>IF(D38="","",$D$5+SUM(C$8:C38))</f>
        <v/>
      </c>
      <c r="F38" s="12">
        <f>IF(D38="","",D38-E38)</f>
        <v/>
      </c>
      <c r="G38" s="13">
        <f>IF(D38="","",IF(E38=0,0,F38/E38))</f>
        <v/>
      </c>
      <c r="H38" s="13">
        <f>IF(D38="","",IF(N(D37)=0,"",(D38-D37-C38)/D37))</f>
        <v/>
      </c>
    </row>
    <row r="39">
      <c r="B39" s="29" t="n"/>
      <c r="C39" s="24" t="n"/>
      <c r="D39" s="24" t="n"/>
      <c r="E39" s="12">
        <f>IF(D39="","",$D$5+SUM(C$8:C39))</f>
        <v/>
      </c>
      <c r="F39" s="12">
        <f>IF(D39="","",D39-E39)</f>
        <v/>
      </c>
      <c r="G39" s="13">
        <f>IF(D39="","",IF(E39=0,0,F39/E39))</f>
        <v/>
      </c>
      <c r="H39" s="13">
        <f>IF(D39="","",IF(N(D38)=0,"",(D39-D38-C39)/D38))</f>
        <v/>
      </c>
    </row>
    <row r="40">
      <c r="B40" s="29" t="n"/>
      <c r="C40" s="24" t="n"/>
      <c r="D40" s="24" t="n"/>
      <c r="E40" s="12">
        <f>IF(D40="","",$D$5+SUM(C$8:C40))</f>
        <v/>
      </c>
      <c r="F40" s="12">
        <f>IF(D40="","",D40-E40)</f>
        <v/>
      </c>
      <c r="G40" s="13">
        <f>IF(D40="","",IF(E40=0,0,F40/E40))</f>
        <v/>
      </c>
      <c r="H40" s="13">
        <f>IF(D40="","",IF(N(D39)=0,"",(D40-D39-C40)/D39))</f>
        <v/>
      </c>
    </row>
    <row r="41">
      <c r="B41" s="29" t="n"/>
      <c r="C41" s="24" t="n"/>
      <c r="D41" s="24" t="n"/>
      <c r="E41" s="12">
        <f>IF(D41="","",$D$5+SUM(C$8:C41))</f>
        <v/>
      </c>
      <c r="F41" s="12">
        <f>IF(D41="","",D41-E41)</f>
        <v/>
      </c>
      <c r="G41" s="13">
        <f>IF(D41="","",IF(E41=0,0,F41/E41))</f>
        <v/>
      </c>
      <c r="H41" s="13">
        <f>IF(D41="","",IF(N(D40)=0,"",(D41-D40-C41)/D40))</f>
        <v/>
      </c>
    </row>
    <row r="42">
      <c r="B42" s="29" t="n"/>
      <c r="C42" s="24" t="n"/>
      <c r="D42" s="24" t="n"/>
      <c r="E42" s="12">
        <f>IF(D42="","",$D$5+SUM(C$8:C42))</f>
        <v/>
      </c>
      <c r="F42" s="12">
        <f>IF(D42="","",D42-E42)</f>
        <v/>
      </c>
      <c r="G42" s="13">
        <f>IF(D42="","",IF(E42=0,0,F42/E42))</f>
        <v/>
      </c>
      <c r="H42" s="13">
        <f>IF(D42="","",IF(N(D41)=0,"",(D42-D41-C42)/D41))</f>
        <v/>
      </c>
    </row>
    <row r="43">
      <c r="B43" s="29" t="n"/>
      <c r="C43" s="24" t="n"/>
      <c r="D43" s="24" t="n"/>
      <c r="E43" s="12">
        <f>IF(D43="","",$D$5+SUM(C$8:C43))</f>
        <v/>
      </c>
      <c r="F43" s="12">
        <f>IF(D43="","",D43-E43)</f>
        <v/>
      </c>
      <c r="G43" s="13">
        <f>IF(D43="","",IF(E43=0,0,F43/E43))</f>
        <v/>
      </c>
      <c r="H43" s="13">
        <f>IF(D43="","",IF(N(D42)=0,"",(D43-D42-C43)/D42))</f>
        <v/>
      </c>
    </row>
    <row r="44">
      <c r="B44" s="17" t="inlineStr">
        <is>
          <t>Una aportación negativa equivale a una retirada. La variación del mes descuenta lo aportado ese mes para medir solo el movimiento del mercado.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4">
    <mergeCell ref="B6:C6"/>
    <mergeCell ref="B3:H3"/>
    <mergeCell ref="B5:C5"/>
    <mergeCell ref="B2:H2"/>
  </mergeCells>
  <conditionalFormatting sqref="B8:H43">
    <cfRule type="expression" priority="1" dxfId="0">
      <formula>MOD(ROW(),2)=0</formula>
    </cfRule>
  </conditionalFormatting>
  <conditionalFormatting sqref="G8:H43">
    <cfRule type="expression" priority="2" dxfId="1">
      <formula>AND(ISNUMBER(G8),G8&lt;0)</formula>
    </cfRule>
  </conditionalFormatting>
  <conditionalFormatting sqref="C8:C43">
    <cfRule type="dataBar" priority="3">
      <dataBar>
        <cfvo type="num" val="0"/>
        <cfvo type="max"/>
        <color rgb="0034D399"/>
      </dataBar>
    </cfRule>
  </conditionalFormatting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la plantilla de seguimiento de inversiones</t>
        </is>
      </c>
    </row>
    <row r="3">
      <c r="B3" s="3" t="inlineStr">
        <is>
          <t>Plantilla gratuita de Plantillas de Cálculo · plantillasdecalculo.com</t>
        </is>
      </c>
    </row>
    <row r="5">
      <c r="B5" s="9" t="inlineStr">
        <is>
          <t>CÓMO USARLA</t>
        </is>
      </c>
    </row>
    <row r="6" ht="30" customHeight="1">
      <c r="B6" s="30" t="inlineStr">
        <is>
          <t>1.  Hoja «Cartera», celda D5: escribe la fecha en la que copiaste los precios actuales de tus productos.</t>
        </is>
      </c>
    </row>
    <row r="7" ht="30" customHeight="1">
      <c r="B7" s="30" t="inlineStr">
        <is>
          <t>2.  Celda D6: fija el peso máximo que quieres tolerar por posición (por ejemplo 15 %). Es solo un aviso tuyo, no una recomendación.</t>
        </is>
      </c>
    </row>
    <row r="8" ht="30" customHeight="1">
      <c r="B8" s="30" t="inlineStr">
        <is>
          <t>3.  Filas 8 a 47 (hasta 40 posiciones): escribe producto, tipo de activo (desplegable), participaciones, precio medio de compra, precio actual y fecha de la primera compra. Borra el ejemplo ficticio.</t>
        </is>
      </c>
    </row>
    <row r="9" ht="30" customHeight="1">
      <c r="B9" s="30" t="inlineStr">
        <is>
          <t>4.  Las columnas verdes calculan solas lo invertido, el valor actual, la ganancia o pérdida, la rentabilidad, el peso, los años en cartera y el estado.</t>
        </is>
      </c>
    </row>
    <row r="10" ht="30" customHeight="1">
      <c r="B10" s="30" t="inlineStr">
        <is>
          <t>5.  Revisa la columna «Alerta de peso»: marca «Peso alto» cuando una posición supera el límite de la celda D6.</t>
        </is>
      </c>
    </row>
    <row r="11" ht="30" customHeight="1">
      <c r="B11" s="30" t="inlineStr">
        <is>
          <t>6.  Cuando compres más participaciones, actualiza la cantidad y recalcula el precio medio ponderado: (importe anterior + importe nuevo) / participaciones totales.</t>
        </is>
      </c>
    </row>
    <row r="12" ht="30" customHeight="1">
      <c r="B12" s="30" t="inlineStr">
        <is>
          <t>7.  Hoja «Evolución»: cada fin de mes anota lo aportado ese mes y el valor total de tu cartera. Rellena también D5 y D6 con la situación previa al primer mes.</t>
        </is>
      </c>
    </row>
    <row r="13" ht="30" customHeight="1">
      <c r="B13" s="30" t="inlineStr">
        <is>
          <t>8.  Hoja «Panel»: consulta indicadores, reparto por tipo de activo, gráfico circular y gráfico de evolución frente al capital aportado.</t>
        </is>
      </c>
    </row>
    <row r="15">
      <c r="B15" s="9" t="inlineStr">
        <is>
          <t>CONSEJOS</t>
        </is>
      </c>
    </row>
    <row r="16" ht="18" customHeight="1">
      <c r="B16" s="30" t="inlineStr">
        <is>
          <t>•  Todos los datos de ejemplo son ficticios; no representan productos reales ni cotizaciones.</t>
        </is>
      </c>
    </row>
    <row r="17" ht="30" customHeight="1">
      <c r="B17" s="30" t="inlineStr">
        <is>
          <t>•  La rentabilidad mostrada es bruta: no incluye comisiones, impuestos ni inflación, y no es una rentabilidad anualizada.</t>
        </is>
      </c>
    </row>
    <row r="18" ht="18" customHeight="1">
      <c r="B18" s="30" t="inlineStr">
        <is>
          <t>•  Los precios actuales los copias tú de tu banco o broker; la plantilla no se conecta a internet.</t>
        </is>
      </c>
    </row>
    <row r="19" ht="30" customHeight="1">
      <c r="B19" s="30" t="inlineStr">
        <is>
          <t>•  En el gráfico de evolución se muestran los últimos 12 meses registrados; si tienes menos, el final del gráfico queda vacío.</t>
        </is>
      </c>
    </row>
    <row r="20" ht="30" customHeight="1">
      <c r="B20" s="30" t="inlineStr">
        <is>
          <t>•  Las celdas con fondo crema y texto azul son editables; el resto está protegido sin contraseña (Revisar &gt; Desproteger hoja).</t>
        </is>
      </c>
    </row>
    <row r="22">
      <c r="B22" s="31" t="inlineStr">
        <is>
          <t>Las celdas con fondo crema y texto azul son para rellenar; las verdes se calculan solas.</t>
        </is>
      </c>
    </row>
    <row r="24" ht="44" customHeight="1">
      <c r="B24" s="32" t="inlineStr">
        <is>
          <t>Aviso: plantilla de registro y organización con fines informativos y educativos. No constituye asesoramiento financiero ni recomienda ningún producto. Las inversiones pueden perder valor; consulta con un profesional autorizado antes de decidir.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tabSelected="0" workbookViewId="0">
      <selection activeCell="A1" sqref="A1"/>
    </sheetView>
  </sheetViews>
  <sheetFormatPr baseColWidth="8" defaultRowHeight="15"/>
  <sheetData>
    <row r="1">
      <c r="A1" t="inlineStr">
        <is>
          <t>Tipo</t>
        </is>
      </c>
    </row>
    <row r="2">
      <c r="A2" t="inlineStr">
        <is>
          <t>Fondo de inversión</t>
        </is>
      </c>
    </row>
    <row r="3">
      <c r="A3" t="inlineStr">
        <is>
          <t>ETF</t>
        </is>
      </c>
    </row>
    <row r="4">
      <c r="A4" t="inlineStr">
        <is>
          <t>Acciones</t>
        </is>
      </c>
    </row>
    <row r="5">
      <c r="A5" t="inlineStr">
        <is>
          <t>Renta fija / bonos</t>
        </is>
      </c>
    </row>
    <row r="6">
      <c r="A6" t="inlineStr">
        <is>
          <t>Plan de pensiones</t>
        </is>
      </c>
    </row>
    <row r="7">
      <c r="A7" t="inlineStr">
        <is>
          <t>Depósito / monetario</t>
        </is>
      </c>
    </row>
    <row r="8">
      <c r="A8" t="inlineStr">
        <is>
          <t>Materias primas</t>
        </is>
      </c>
    </row>
    <row r="9">
      <c r="A9" t="inlineStr">
        <is>
          <t>Criptoactivos</t>
        </is>
      </c>
    </row>
    <row r="10">
      <c r="A10" t="inlineStr">
        <is>
          <t>Otro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2026-10-02T12:58:15Z</dcterms:created>
  <dcterms:modified xmlns:dcterms="http://purl.org/dc/terms/" xmlns:xsi="http://www.w3.org/2001/XMLSchema-instance" xsi:type="dcterms:W3CDTF">2026-10-02T12:58:15Z</dcterms:modified>
</cp:coreProperties>
</file>