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Simulador" sheetId="2" state="visible" r:id="rId2"/>
    <sheet xmlns:r="http://schemas.openxmlformats.org/officeDocument/2006/relationships" name="Escenarios" sheetId="3" state="visible" r:id="rId3"/>
    <sheet xmlns:r="http://schemas.openxmlformats.org/officeDocument/2006/relationships" name="Instruc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0B4A2F"/>
      <sz val="11"/>
    </font>
    <font>
      <name val="Arial"/>
      <b val="1"/>
      <color rgb="00047857"/>
      <sz val="10"/>
    </font>
    <font>
      <name val="Arial"/>
      <i val="1"/>
      <color rgb="006B7280"/>
      <sz val="9"/>
    </font>
    <font>
      <name val="Arial"/>
      <b val="1"/>
      <color rgb="0012744A"/>
      <sz val="11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color rgb="00047857"/>
      <sz val="12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12744A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1" fillId="6" borderId="0" applyAlignment="1" pivotButton="0" quotePrefix="0" xfId="0">
      <alignment horizontal="center" vertical="center" wrapText="1"/>
    </xf>
    <xf numFmtId="164" fontId="12" fillId="6" borderId="0" applyAlignment="1" pivotButton="0" quotePrefix="0" xfId="0">
      <alignment horizontal="center" vertical="center"/>
    </xf>
    <xf numFmtId="165" fontId="12" fillId="6" borderId="0" applyAlignment="1" pivotButton="0" quotePrefix="0" xfId="0">
      <alignment horizontal="center" vertical="center"/>
    </xf>
    <xf numFmtId="1" fontId="12" fillId="6" borderId="0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13" fillId="0" borderId="1" applyAlignment="1" pivotButton="0" quotePrefix="0" xfId="0">
      <alignment vertical="center"/>
    </xf>
    <xf numFmtId="0" fontId="6" fillId="0" borderId="1" applyAlignment="1" pivotButton="0" quotePrefix="0" xfId="0">
      <alignment horizontal="center" vertical="center"/>
    </xf>
    <xf numFmtId="0" fontId="9" fillId="5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/>
    </xf>
    <xf numFmtId="1" fontId="10" fillId="0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vertical="center"/>
    </xf>
    <xf numFmtId="164" fontId="6" fillId="0" borderId="1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164" fontId="4" fillId="3" borderId="1" applyAlignment="1" applyProtection="1" pivotButton="0" quotePrefix="0" xfId="0">
      <alignment vertical="center"/>
      <protection locked="0" hidden="0"/>
    </xf>
    <xf numFmtId="164" fontId="5" fillId="4" borderId="1" applyAlignment="1" pivotButton="0" quotePrefix="0" xfId="0">
      <alignment vertical="center"/>
    </xf>
    <xf numFmtId="164" fontId="6" fillId="0" borderId="1" applyAlignment="1" pivotButton="0" quotePrefix="0" xfId="0">
      <alignment horizontal="right" vertical="center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1" fontId="4" fillId="3" borderId="1" applyAlignment="1" applyProtection="1" pivotButton="0" quotePrefix="0" xfId="0">
      <alignment horizontal="center" vertical="center"/>
      <protection locked="0" hidden="0"/>
    </xf>
    <xf numFmtId="1" fontId="6" fillId="0" borderId="1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165" fontId="10" fillId="0" borderId="1" applyAlignment="1" pivotButton="0" quotePrefix="0" xfId="0">
      <alignment horizontal="center" vertical="center"/>
    </xf>
    <xf numFmtId="165" fontId="6" fillId="0" borderId="1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ill>
        <patternFill patternType="solid">
          <fgColor rgb="00F4FAF6"/>
          <bgColor rgb="00F4FA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Aportado frente a intereses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'Panel'!D14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'Panel'!$B$15:$B$20</f>
            </numRef>
          </cat>
          <val>
            <numRef>
              <f>'Panel'!$D$15:$D$20</f>
            </numRef>
          </val>
        </ser>
        <ser>
          <idx val="1"/>
          <order val="1"/>
          <tx>
            <strRef>
              <f>'Panel'!E14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'Panel'!$B$15:$B$20</f>
            </numRef>
          </cat>
          <val>
            <numRef>
              <f>'Panel'!$E$15:$E$20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Capital según el escenario</a:t>
            </a:r>
          </a:p>
        </rich>
      </tx>
    </title>
    <plotArea>
      <lineChart>
        <grouping val="standard"/>
        <ser>
          <idx val="0"/>
          <order val="0"/>
          <tx>
            <strRef>
              <f>'Panel'!F14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'Panel'!$B$15:$B$20</f>
            </numRef>
          </cat>
          <val>
            <numRef>
              <f>'Panel'!$F$15:$F$20</f>
            </numRef>
          </val>
        </ser>
        <ser>
          <idx val="1"/>
          <order val="1"/>
          <tx>
            <strRef>
              <f>'Panel'!G14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'Panel'!$B$15:$B$20</f>
            </numRef>
          </cat>
          <val>
            <numRef>
              <f>'Panel'!$G$15:$G$20</f>
            </numRef>
          </val>
        </ser>
        <ser>
          <idx val="2"/>
          <order val="2"/>
          <tx>
            <strRef>
              <f>'Panel'!H14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'Panel'!$B$15:$B$20</f>
            </numRef>
          </cat>
          <val>
            <numRef>
              <f>'Panel'!$H$15:$H$20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450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22</row>
      <rowOff>0</rowOff>
    </from>
    <ext cx="468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4A2F"/>
    <outlinePr summaryBelow="1" summaryRight="1"/>
    <pageSetUpPr fitToPage="1"/>
  </sheetPr>
  <dimension ref="B2:I21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4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2" ht="34" customHeight="1">
      <c r="B2" s="1" t="inlineStr">
        <is>
          <t>Panel de tu simulación de ahorro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Resumen automático a partir de las hojas Simulador y Escenarios. Simulación educativa, no asesoramiento financiero.</t>
        </is>
      </c>
    </row>
    <row r="5" ht="32" customHeight="1">
      <c r="B5" s="4" t="inlineStr">
        <is>
          <t>CAPITAL FINAL ESTIMADO</t>
        </is>
      </c>
      <c r="D5" s="4" t="inlineStr">
        <is>
          <t>TOTAL APORTADO</t>
        </is>
      </c>
      <c r="F5" s="4" t="inlineStr">
        <is>
          <t>INTERESES GENERADOS</t>
        </is>
      </c>
      <c r="H5" s="4" t="inlineStr">
        <is>
          <t>INTERESES SOBRE EL CAPITAL</t>
        </is>
      </c>
    </row>
    <row r="6" ht="38" customHeight="1">
      <c r="B6" s="5">
        <f>Simulador!I5</f>
        <v/>
      </c>
      <c r="D6" s="5">
        <f>Simulador!I6</f>
        <v/>
      </c>
      <c r="F6" s="5">
        <f>Simulador!I7</f>
        <v/>
      </c>
      <c r="H6" s="6">
        <f>IF(B6&gt;0,F6/B6,0)</f>
        <v/>
      </c>
    </row>
    <row r="8" ht="32" customHeight="1">
      <c r="B8" s="4" t="inlineStr">
        <is>
          <t>VALOR EN € DE HOY</t>
        </is>
      </c>
      <c r="D8" s="4" t="inlineStr">
        <is>
          <t>AÑO EN QUE LOS INTERESES SUPERAN LO APORTADO</t>
        </is>
      </c>
      <c r="F8" s="4" t="inlineStr">
        <is>
          <t>APORTACIÓN MENSUAL NECESARIA PARA LA META</t>
        </is>
      </c>
      <c r="H8" s="4" t="inlineStr">
        <is>
          <t>PROGRESO HACIA LA META</t>
        </is>
      </c>
    </row>
    <row r="9" ht="38" customHeight="1">
      <c r="B9" s="5">
        <f>Simulador!I8</f>
        <v/>
      </c>
      <c r="D9" s="7">
        <f>Simulador!I10</f>
        <v/>
      </c>
      <c r="F9" s="5">
        <f>IF(Simulador!D12&lt;=0,0,MAX(0,-PMT(Simulador!D7/12,12*Simulador!D8,-Simulador!D5,Simulador!D12)))</f>
        <v/>
      </c>
      <c r="H9" s="6">
        <f>IF(Simulador!D12&gt;0,B6/Simulador!D12,0)</f>
        <v/>
      </c>
    </row>
    <row r="11">
      <c r="B11" s="8" t="inlineStr">
        <is>
          <t>Meta</t>
        </is>
      </c>
      <c r="C11" s="9">
        <f>REPT("█",MIN(30,ROUND(H9*30,0)))&amp;REPT("░",30-MIN(30,ROUND(H9*30,0)))</f>
        <v/>
      </c>
      <c r="H11" s="10">
        <f>IF(H9&gt;=1,"Meta alcanzada",IF(H9&gt;=0.5,"Más de la mitad","Por debajo de la mitad"))</f>
        <v/>
      </c>
    </row>
    <row r="13">
      <c r="B13" s="8" t="inlineStr">
        <is>
          <t>EVOLUCIÓN POR ETAPAS (el horizonte se divide en 6 tramos iguales)</t>
        </is>
      </c>
    </row>
    <row r="14" ht="44" customHeight="1">
      <c r="B14" s="11" t="inlineStr">
        <is>
          <t>Año nº</t>
        </is>
      </c>
      <c r="C14" s="11" t="inlineStr">
        <is>
          <t>Año</t>
        </is>
      </c>
      <c r="D14" s="11" t="inlineStr">
        <is>
          <t>Aportado acumulado</t>
        </is>
      </c>
      <c r="E14" s="11" t="inlineStr">
        <is>
          <t>Intereses acumulados</t>
        </is>
      </c>
      <c r="F14" s="11" t="inlineStr">
        <is>
          <t>Capital final (tu rentabilidad)</t>
        </is>
      </c>
      <c r="G14" s="11" t="inlineStr">
        <is>
          <t>Escenario prudente</t>
        </is>
      </c>
      <c r="H14" s="11" t="inlineStr">
        <is>
          <t>Escenario optimista</t>
        </is>
      </c>
      <c r="I14" s="11" t="inlineStr">
        <is>
          <t>Valor en € de hoy</t>
        </is>
      </c>
    </row>
    <row r="15">
      <c r="B15" s="12">
        <f>ROUND(Simulador!$D$8*1/6,0)</f>
        <v/>
      </c>
      <c r="C15" s="13">
        <f>Simulador!$D$11+B15-1</f>
        <v/>
      </c>
      <c r="D15" s="14">
        <f>INDEX(Simulador!$F$15:$F$54,B15)</f>
        <v/>
      </c>
      <c r="E15" s="14">
        <f>INDEX(Simulador!$H$15:$H$54,B15)</f>
        <v/>
      </c>
      <c r="F15" s="15">
        <f>INDEX(Simulador!$I$15:$I$54,B15)</f>
        <v/>
      </c>
      <c r="G15" s="14">
        <f>INDEX(Escenarios!$D$13:$D$52,B15)</f>
        <v/>
      </c>
      <c r="H15" s="14">
        <f>INDEX(Escenarios!$F$13:$F$52,B15)</f>
        <v/>
      </c>
      <c r="I15" s="14">
        <f>INDEX(Simulador!$J$15:$J$54,B15)</f>
        <v/>
      </c>
    </row>
    <row r="16">
      <c r="B16" s="12">
        <f>ROUND(Simulador!$D$8*2/6,0)</f>
        <v/>
      </c>
      <c r="C16" s="13">
        <f>Simulador!$D$11+B16-1</f>
        <v/>
      </c>
      <c r="D16" s="14">
        <f>INDEX(Simulador!$F$15:$F$54,B16)</f>
        <v/>
      </c>
      <c r="E16" s="14">
        <f>INDEX(Simulador!$H$15:$H$54,B16)</f>
        <v/>
      </c>
      <c r="F16" s="15">
        <f>INDEX(Simulador!$I$15:$I$54,B16)</f>
        <v/>
      </c>
      <c r="G16" s="14">
        <f>INDEX(Escenarios!$D$13:$D$52,B16)</f>
        <v/>
      </c>
      <c r="H16" s="14">
        <f>INDEX(Escenarios!$F$13:$F$52,B16)</f>
        <v/>
      </c>
      <c r="I16" s="14">
        <f>INDEX(Simulador!$J$15:$J$54,B16)</f>
        <v/>
      </c>
    </row>
    <row r="17">
      <c r="B17" s="12">
        <f>ROUND(Simulador!$D$8*3/6,0)</f>
        <v/>
      </c>
      <c r="C17" s="13">
        <f>Simulador!$D$11+B17-1</f>
        <v/>
      </c>
      <c r="D17" s="14">
        <f>INDEX(Simulador!$F$15:$F$54,B17)</f>
        <v/>
      </c>
      <c r="E17" s="14">
        <f>INDEX(Simulador!$H$15:$H$54,B17)</f>
        <v/>
      </c>
      <c r="F17" s="15">
        <f>INDEX(Simulador!$I$15:$I$54,B17)</f>
        <v/>
      </c>
      <c r="G17" s="14">
        <f>INDEX(Escenarios!$D$13:$D$52,B17)</f>
        <v/>
      </c>
      <c r="H17" s="14">
        <f>INDEX(Escenarios!$F$13:$F$52,B17)</f>
        <v/>
      </c>
      <c r="I17" s="14">
        <f>INDEX(Simulador!$J$15:$J$54,B17)</f>
        <v/>
      </c>
    </row>
    <row r="18">
      <c r="B18" s="12">
        <f>ROUND(Simulador!$D$8*4/6,0)</f>
        <v/>
      </c>
      <c r="C18" s="13">
        <f>Simulador!$D$11+B18-1</f>
        <v/>
      </c>
      <c r="D18" s="14">
        <f>INDEX(Simulador!$F$15:$F$54,B18)</f>
        <v/>
      </c>
      <c r="E18" s="14">
        <f>INDEX(Simulador!$H$15:$H$54,B18)</f>
        <v/>
      </c>
      <c r="F18" s="15">
        <f>INDEX(Simulador!$I$15:$I$54,B18)</f>
        <v/>
      </c>
      <c r="G18" s="14">
        <f>INDEX(Escenarios!$D$13:$D$52,B18)</f>
        <v/>
      </c>
      <c r="H18" s="14">
        <f>INDEX(Escenarios!$F$13:$F$52,B18)</f>
        <v/>
      </c>
      <c r="I18" s="14">
        <f>INDEX(Simulador!$J$15:$J$54,B18)</f>
        <v/>
      </c>
    </row>
    <row r="19">
      <c r="B19" s="12">
        <f>ROUND(Simulador!$D$8*5/6,0)</f>
        <v/>
      </c>
      <c r="C19" s="13">
        <f>Simulador!$D$11+B19-1</f>
        <v/>
      </c>
      <c r="D19" s="14">
        <f>INDEX(Simulador!$F$15:$F$54,B19)</f>
        <v/>
      </c>
      <c r="E19" s="14">
        <f>INDEX(Simulador!$H$15:$H$54,B19)</f>
        <v/>
      </c>
      <c r="F19" s="15">
        <f>INDEX(Simulador!$I$15:$I$54,B19)</f>
        <v/>
      </c>
      <c r="G19" s="14">
        <f>INDEX(Escenarios!$D$13:$D$52,B19)</f>
        <v/>
      </c>
      <c r="H19" s="14">
        <f>INDEX(Escenarios!$F$13:$F$52,B19)</f>
        <v/>
      </c>
      <c r="I19" s="14">
        <f>INDEX(Simulador!$J$15:$J$54,B19)</f>
        <v/>
      </c>
    </row>
    <row r="20">
      <c r="B20" s="12">
        <f>ROUND(Simulador!$D$8*6/6,0)</f>
        <v/>
      </c>
      <c r="C20" s="13">
        <f>Simulador!$D$11+B20-1</f>
        <v/>
      </c>
      <c r="D20" s="14">
        <f>INDEX(Simulador!$F$15:$F$54,B20)</f>
        <v/>
      </c>
      <c r="E20" s="14">
        <f>INDEX(Simulador!$H$15:$H$54,B20)</f>
        <v/>
      </c>
      <c r="F20" s="15">
        <f>INDEX(Simulador!$I$15:$I$54,B20)</f>
        <v/>
      </c>
      <c r="G20" s="14">
        <f>INDEX(Escenarios!$D$13:$D$52,B20)</f>
        <v/>
      </c>
      <c r="H20" s="14">
        <f>INDEX(Escenarios!$F$13:$F$52,B20)</f>
        <v/>
      </c>
      <c r="I20" s="14">
        <f>INDEX(Simulador!$J$15:$J$54,B20)</f>
        <v/>
      </c>
    </row>
    <row r="21">
      <c r="B21" s="16" t="inlineStr">
        <is>
          <t>Resaltado en verde: etapas en las que ya alcanzas el capital objetivo con tu rentabilidad supuesta.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0">
    <mergeCell ref="B3:I3"/>
    <mergeCell ref="F6:G6"/>
    <mergeCell ref="H9:I9"/>
    <mergeCell ref="D6:E6"/>
    <mergeCell ref="H6:I6"/>
    <mergeCell ref="B2:I2"/>
    <mergeCell ref="F5:G5"/>
    <mergeCell ref="B8:C8"/>
    <mergeCell ref="F8:G8"/>
    <mergeCell ref="H11:I11"/>
    <mergeCell ref="C11:G11"/>
    <mergeCell ref="B9:C9"/>
    <mergeCell ref="D9:E9"/>
    <mergeCell ref="F9:G9"/>
    <mergeCell ref="D8:E8"/>
    <mergeCell ref="B6:C6"/>
    <mergeCell ref="B5:C5"/>
    <mergeCell ref="D5:E5"/>
    <mergeCell ref="H5:I5"/>
    <mergeCell ref="H8:I8"/>
  </mergeCells>
  <conditionalFormatting sqref="H11:I11">
    <cfRule type="cellIs" priority="1" operator="equal" dxfId="0">
      <formula>"Meta alcanzada"</formula>
    </cfRule>
    <cfRule type="cellIs" priority="2" operator="equal" dxfId="1">
      <formula>"Por debajo de la mitad"</formula>
    </cfRule>
  </conditionalFormatting>
  <conditionalFormatting sqref="B15:I20">
    <cfRule type="expression" priority="3" dxfId="2">
      <formula>MOD(ROW(),2)=0</formula>
    </cfRule>
  </conditionalFormatting>
  <conditionalFormatting sqref="F15:F20">
    <cfRule type="dataBar" priority="4">
      <dataBar>
        <cfvo type="num" val="0"/>
        <cfvo type="max"/>
        <color rgb="0034D399"/>
      </dataBar>
    </cfRule>
    <cfRule type="expression" priority="5" dxfId="0">
      <formula>F15&gt;=Simulador!$D$12</formula>
    </cfRule>
  </conditionalFormatting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K56"/>
  <sheetViews>
    <sheetView showGridLines="0" tabSelected="1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" customWidth="1" min="1" max="1"/>
    <col width="10" customWidth="1" min="2" max="2"/>
    <col width="10" customWidth="1" min="3" max="3"/>
    <col width="17" customWidth="1" min="4" max="4"/>
    <col width="17" customWidth="1" min="5" max="5"/>
    <col width="18" customWidth="1" min="6" max="6"/>
    <col width="17" customWidth="1" min="7" max="7"/>
    <col width="18" customWidth="1" min="8" max="8"/>
    <col width="18" customWidth="1" min="9" max="9"/>
    <col width="18" customWidth="1" min="10" max="10"/>
    <col width="16" customWidth="1" min="11" max="11"/>
  </cols>
  <sheetData>
    <row r="2" ht="34" customHeight="1">
      <c r="B2" s="1" t="inlineStr">
        <is>
          <t>Simulador de ahorro a largo plazo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Cambia los parámetros (celdas crema) y la tabla año a año se recalcula sola. Es una simulación educativa con supuestos tuyos.</t>
        </is>
      </c>
    </row>
    <row r="5">
      <c r="B5" s="17" t="inlineStr">
        <is>
          <t>Capital inicial (lo que ya tienes)</t>
        </is>
      </c>
      <c r="D5" s="18" t="n">
        <v>5000</v>
      </c>
      <c r="F5" s="17" t="inlineStr">
        <is>
          <t>Capital final estimado</t>
        </is>
      </c>
      <c r="I5" s="19">
        <f>INDEX(Simulador!$I$15:$I$54,$D$8)</f>
        <v/>
      </c>
    </row>
    <row r="6">
      <c r="B6" s="17" t="inlineStr">
        <is>
          <t>Aportación mensual (primer año)</t>
        </is>
      </c>
      <c r="D6" s="18" t="n">
        <v>200</v>
      </c>
      <c r="F6" s="17" t="inlineStr">
        <is>
          <t>Total aportado (con capital inicial)</t>
        </is>
      </c>
      <c r="I6" s="20">
        <f>INDEX(Simulador!$F$15:$F$54,$D$8)</f>
        <v/>
      </c>
    </row>
    <row r="7">
      <c r="B7" s="17" t="inlineStr">
        <is>
          <t>Rentabilidad anual supuesta</t>
        </is>
      </c>
      <c r="D7" s="21" t="n">
        <v>0.04</v>
      </c>
      <c r="F7" s="17" t="inlineStr">
        <is>
          <t>Intereses generados</t>
        </is>
      </c>
      <c r="I7" s="20">
        <f>INDEX(Simulador!$H$15:$H$54,$D$8)</f>
        <v/>
      </c>
    </row>
    <row r="8">
      <c r="B8" s="17" t="inlineStr">
        <is>
          <t>Años de ahorro (de 6 a 40)</t>
        </is>
      </c>
      <c r="D8" s="22" t="n">
        <v>30</v>
      </c>
      <c r="F8" s="17" t="inlineStr">
        <is>
          <t>Valor final en euros de hoy</t>
        </is>
      </c>
      <c r="I8" s="20">
        <f>INDEX(Simulador!$J$15:$J$54,$D$8)</f>
        <v/>
      </c>
    </row>
    <row r="9">
      <c r="B9" s="17" t="inlineStr">
        <is>
          <t>Subida anual de la aportación</t>
        </is>
      </c>
      <c r="D9" s="21" t="n">
        <v>0.02</v>
      </c>
      <c r="F9" s="17" t="inlineStr">
        <is>
          <t>Aportación mensual del último año</t>
        </is>
      </c>
      <c r="I9" s="20">
        <f>INDEX(Simulador!$D$15:$D$54,$D$8)</f>
        <v/>
      </c>
    </row>
    <row r="10">
      <c r="B10" s="17" t="inlineStr">
        <is>
          <t>Inflación anual supuesta</t>
        </is>
      </c>
      <c r="D10" s="21" t="n">
        <v>0.02</v>
      </c>
      <c r="F10" s="17" t="inlineStr">
        <is>
          <t>Año en que los intereses superan lo aportado</t>
        </is>
      </c>
      <c r="I10" s="23">
        <f>IFERROR(INDEX(Simulador!$C$15:$C$54,MATCH("Sí",Simulador!$K$15:$K$54,0)),"No llega")</f>
        <v/>
      </c>
    </row>
    <row r="11">
      <c r="B11" s="17" t="inlineStr">
        <is>
          <t>Año de inicio</t>
        </is>
      </c>
      <c r="D11" s="22" t="n">
        <v>2026</v>
      </c>
    </row>
    <row r="12">
      <c r="B12" s="17" t="inlineStr">
        <is>
          <t>Capital objetivo (meta)</t>
        </is>
      </c>
      <c r="D12" s="18" t="n">
        <v>150000</v>
      </c>
      <c r="F12" s="16" t="inlineStr">
        <is>
          <t>Las aportaciones se hacen a final de cada mes y el interés se capitaliza cada mes (rentabilidad anual ÷ 12).</t>
        </is>
      </c>
    </row>
    <row r="13">
      <c r="B13" s="8" t="inlineStr">
        <is>
          <t>TABLA AÑO A AÑO</t>
        </is>
      </c>
    </row>
    <row r="14" ht="44" customHeight="1">
      <c r="B14" s="11" t="inlineStr">
        <is>
          <t>Año nº</t>
        </is>
      </c>
      <c r="C14" s="11" t="inlineStr">
        <is>
          <t>Año</t>
        </is>
      </c>
      <c r="D14" s="11" t="inlineStr">
        <is>
          <t>Aportación mensual</t>
        </is>
      </c>
      <c r="E14" s="11" t="inlineStr">
        <is>
          <t>Aportado en el año</t>
        </is>
      </c>
      <c r="F14" s="11" t="inlineStr">
        <is>
          <t>Aportado acumulado</t>
        </is>
      </c>
      <c r="G14" s="11" t="inlineStr">
        <is>
          <t>Intereses del año</t>
        </is>
      </c>
      <c r="H14" s="11" t="inlineStr">
        <is>
          <t>Intereses acumulados</t>
        </is>
      </c>
      <c r="I14" s="11" t="inlineStr">
        <is>
          <t>Capital final</t>
        </is>
      </c>
      <c r="J14" s="11" t="inlineStr">
        <is>
          <t>Valor en € de hoy</t>
        </is>
      </c>
      <c r="K14" s="11" t="inlineStr">
        <is>
          <t>¿Intereses &gt; aportado?</t>
        </is>
      </c>
    </row>
    <row r="15">
      <c r="B15" s="13">
        <f>IF(1&lt;=$D$8,1,"")</f>
        <v/>
      </c>
      <c r="C15" s="13">
        <f>IF(B15="","",$D$11+B15-1)</f>
        <v/>
      </c>
      <c r="D15" s="14">
        <f>IF(B15="","",$D$6*(1+$D$9)^(B15-1))</f>
        <v/>
      </c>
      <c r="E15" s="14">
        <f>IF(B15="","",D15*12)</f>
        <v/>
      </c>
      <c r="F15" s="14">
        <f>IF(B15="","",$D$5+SUM($E$15:E15))</f>
        <v/>
      </c>
      <c r="G15" s="14">
        <f>IF(B15="","",I15-$D$5-E15)</f>
        <v/>
      </c>
      <c r="H15" s="14">
        <f>IF(B15="","",I15-F15)</f>
        <v/>
      </c>
      <c r="I15" s="15">
        <f>IF(B15="","",FV($D$7/12,12,-D15,-$D$5))</f>
        <v/>
      </c>
      <c r="J15" s="14">
        <f>IF(B15="","",I15/(1+$D$10)^B15)</f>
        <v/>
      </c>
      <c r="K15" s="24">
        <f>IF(B15="","",IF(G15&gt;E15,"Sí","No"))</f>
        <v/>
      </c>
    </row>
    <row r="16">
      <c r="B16" s="13">
        <f>IF(2&lt;=$D$8,2,"")</f>
        <v/>
      </c>
      <c r="C16" s="13">
        <f>IF(B16="","",$D$11+B16-1)</f>
        <v/>
      </c>
      <c r="D16" s="14">
        <f>IF(B16="","",$D$6*(1+$D$9)^(B16-1))</f>
        <v/>
      </c>
      <c r="E16" s="14">
        <f>IF(B16="","",D16*12)</f>
        <v/>
      </c>
      <c r="F16" s="14">
        <f>IF(B16="","",$D$5+SUM($E$15:E16))</f>
        <v/>
      </c>
      <c r="G16" s="14">
        <f>IF(B16="","",I16-I15-E16)</f>
        <v/>
      </c>
      <c r="H16" s="14">
        <f>IF(B16="","",I16-F16)</f>
        <v/>
      </c>
      <c r="I16" s="15">
        <f>IF(B16="","",FV($D$7/12,12,-D16,-I15))</f>
        <v/>
      </c>
      <c r="J16" s="14">
        <f>IF(B16="","",I16/(1+$D$10)^B16)</f>
        <v/>
      </c>
      <c r="K16" s="24">
        <f>IF(B16="","",IF(G16&gt;E16,"Sí","No"))</f>
        <v/>
      </c>
    </row>
    <row r="17">
      <c r="B17" s="13">
        <f>IF(3&lt;=$D$8,3,"")</f>
        <v/>
      </c>
      <c r="C17" s="13">
        <f>IF(B17="","",$D$11+B17-1)</f>
        <v/>
      </c>
      <c r="D17" s="14">
        <f>IF(B17="","",$D$6*(1+$D$9)^(B17-1))</f>
        <v/>
      </c>
      <c r="E17" s="14">
        <f>IF(B17="","",D17*12)</f>
        <v/>
      </c>
      <c r="F17" s="14">
        <f>IF(B17="","",$D$5+SUM($E$15:E17))</f>
        <v/>
      </c>
      <c r="G17" s="14">
        <f>IF(B17="","",I17-I16-E17)</f>
        <v/>
      </c>
      <c r="H17" s="14">
        <f>IF(B17="","",I17-F17)</f>
        <v/>
      </c>
      <c r="I17" s="15">
        <f>IF(B17="","",FV($D$7/12,12,-D17,-I16))</f>
        <v/>
      </c>
      <c r="J17" s="14">
        <f>IF(B17="","",I17/(1+$D$10)^B17)</f>
        <v/>
      </c>
      <c r="K17" s="24">
        <f>IF(B17="","",IF(G17&gt;E17,"Sí","No"))</f>
        <v/>
      </c>
    </row>
    <row r="18">
      <c r="B18" s="13">
        <f>IF(4&lt;=$D$8,4,"")</f>
        <v/>
      </c>
      <c r="C18" s="13">
        <f>IF(B18="","",$D$11+B18-1)</f>
        <v/>
      </c>
      <c r="D18" s="14">
        <f>IF(B18="","",$D$6*(1+$D$9)^(B18-1))</f>
        <v/>
      </c>
      <c r="E18" s="14">
        <f>IF(B18="","",D18*12)</f>
        <v/>
      </c>
      <c r="F18" s="14">
        <f>IF(B18="","",$D$5+SUM($E$15:E18))</f>
        <v/>
      </c>
      <c r="G18" s="14">
        <f>IF(B18="","",I18-I17-E18)</f>
        <v/>
      </c>
      <c r="H18" s="14">
        <f>IF(B18="","",I18-F18)</f>
        <v/>
      </c>
      <c r="I18" s="15">
        <f>IF(B18="","",FV($D$7/12,12,-D18,-I17))</f>
        <v/>
      </c>
      <c r="J18" s="14">
        <f>IF(B18="","",I18/(1+$D$10)^B18)</f>
        <v/>
      </c>
      <c r="K18" s="24">
        <f>IF(B18="","",IF(G18&gt;E18,"Sí","No"))</f>
        <v/>
      </c>
    </row>
    <row r="19">
      <c r="B19" s="13">
        <f>IF(5&lt;=$D$8,5,"")</f>
        <v/>
      </c>
      <c r="C19" s="13">
        <f>IF(B19="","",$D$11+B19-1)</f>
        <v/>
      </c>
      <c r="D19" s="14">
        <f>IF(B19="","",$D$6*(1+$D$9)^(B19-1))</f>
        <v/>
      </c>
      <c r="E19" s="14">
        <f>IF(B19="","",D19*12)</f>
        <v/>
      </c>
      <c r="F19" s="14">
        <f>IF(B19="","",$D$5+SUM($E$15:E19))</f>
        <v/>
      </c>
      <c r="G19" s="14">
        <f>IF(B19="","",I19-I18-E19)</f>
        <v/>
      </c>
      <c r="H19" s="14">
        <f>IF(B19="","",I19-F19)</f>
        <v/>
      </c>
      <c r="I19" s="15">
        <f>IF(B19="","",FV($D$7/12,12,-D19,-I18))</f>
        <v/>
      </c>
      <c r="J19" s="14">
        <f>IF(B19="","",I19/(1+$D$10)^B19)</f>
        <v/>
      </c>
      <c r="K19" s="24">
        <f>IF(B19="","",IF(G19&gt;E19,"Sí","No"))</f>
        <v/>
      </c>
    </row>
    <row r="20">
      <c r="B20" s="13">
        <f>IF(6&lt;=$D$8,6,"")</f>
        <v/>
      </c>
      <c r="C20" s="13">
        <f>IF(B20="","",$D$11+B20-1)</f>
        <v/>
      </c>
      <c r="D20" s="14">
        <f>IF(B20="","",$D$6*(1+$D$9)^(B20-1))</f>
        <v/>
      </c>
      <c r="E20" s="14">
        <f>IF(B20="","",D20*12)</f>
        <v/>
      </c>
      <c r="F20" s="14">
        <f>IF(B20="","",$D$5+SUM($E$15:E20))</f>
        <v/>
      </c>
      <c r="G20" s="14">
        <f>IF(B20="","",I20-I19-E20)</f>
        <v/>
      </c>
      <c r="H20" s="14">
        <f>IF(B20="","",I20-F20)</f>
        <v/>
      </c>
      <c r="I20" s="15">
        <f>IF(B20="","",FV($D$7/12,12,-D20,-I19))</f>
        <v/>
      </c>
      <c r="J20" s="14">
        <f>IF(B20="","",I20/(1+$D$10)^B20)</f>
        <v/>
      </c>
      <c r="K20" s="24">
        <f>IF(B20="","",IF(G20&gt;E20,"Sí","No"))</f>
        <v/>
      </c>
    </row>
    <row r="21">
      <c r="B21" s="13">
        <f>IF(7&lt;=$D$8,7,"")</f>
        <v/>
      </c>
      <c r="C21" s="13">
        <f>IF(B21="","",$D$11+B21-1)</f>
        <v/>
      </c>
      <c r="D21" s="14">
        <f>IF(B21="","",$D$6*(1+$D$9)^(B21-1))</f>
        <v/>
      </c>
      <c r="E21" s="14">
        <f>IF(B21="","",D21*12)</f>
        <v/>
      </c>
      <c r="F21" s="14">
        <f>IF(B21="","",$D$5+SUM($E$15:E21))</f>
        <v/>
      </c>
      <c r="G21" s="14">
        <f>IF(B21="","",I21-I20-E21)</f>
        <v/>
      </c>
      <c r="H21" s="14">
        <f>IF(B21="","",I21-F21)</f>
        <v/>
      </c>
      <c r="I21" s="15">
        <f>IF(B21="","",FV($D$7/12,12,-D21,-I20))</f>
        <v/>
      </c>
      <c r="J21" s="14">
        <f>IF(B21="","",I21/(1+$D$10)^B21)</f>
        <v/>
      </c>
      <c r="K21" s="24">
        <f>IF(B21="","",IF(G21&gt;E21,"Sí","No"))</f>
        <v/>
      </c>
    </row>
    <row r="22">
      <c r="B22" s="13">
        <f>IF(8&lt;=$D$8,8,"")</f>
        <v/>
      </c>
      <c r="C22" s="13">
        <f>IF(B22="","",$D$11+B22-1)</f>
        <v/>
      </c>
      <c r="D22" s="14">
        <f>IF(B22="","",$D$6*(1+$D$9)^(B22-1))</f>
        <v/>
      </c>
      <c r="E22" s="14">
        <f>IF(B22="","",D22*12)</f>
        <v/>
      </c>
      <c r="F22" s="14">
        <f>IF(B22="","",$D$5+SUM($E$15:E22))</f>
        <v/>
      </c>
      <c r="G22" s="14">
        <f>IF(B22="","",I22-I21-E22)</f>
        <v/>
      </c>
      <c r="H22" s="14">
        <f>IF(B22="","",I22-F22)</f>
        <v/>
      </c>
      <c r="I22" s="15">
        <f>IF(B22="","",FV($D$7/12,12,-D22,-I21))</f>
        <v/>
      </c>
      <c r="J22" s="14">
        <f>IF(B22="","",I22/(1+$D$10)^B22)</f>
        <v/>
      </c>
      <c r="K22" s="24">
        <f>IF(B22="","",IF(G22&gt;E22,"Sí","No"))</f>
        <v/>
      </c>
    </row>
    <row r="23">
      <c r="B23" s="13">
        <f>IF(9&lt;=$D$8,9,"")</f>
        <v/>
      </c>
      <c r="C23" s="13">
        <f>IF(B23="","",$D$11+B23-1)</f>
        <v/>
      </c>
      <c r="D23" s="14">
        <f>IF(B23="","",$D$6*(1+$D$9)^(B23-1))</f>
        <v/>
      </c>
      <c r="E23" s="14">
        <f>IF(B23="","",D23*12)</f>
        <v/>
      </c>
      <c r="F23" s="14">
        <f>IF(B23="","",$D$5+SUM($E$15:E23))</f>
        <v/>
      </c>
      <c r="G23" s="14">
        <f>IF(B23="","",I23-I22-E23)</f>
        <v/>
      </c>
      <c r="H23" s="14">
        <f>IF(B23="","",I23-F23)</f>
        <v/>
      </c>
      <c r="I23" s="15">
        <f>IF(B23="","",FV($D$7/12,12,-D23,-I22))</f>
        <v/>
      </c>
      <c r="J23" s="14">
        <f>IF(B23="","",I23/(1+$D$10)^B23)</f>
        <v/>
      </c>
      <c r="K23" s="24">
        <f>IF(B23="","",IF(G23&gt;E23,"Sí","No"))</f>
        <v/>
      </c>
    </row>
    <row r="24">
      <c r="B24" s="13">
        <f>IF(10&lt;=$D$8,10,"")</f>
        <v/>
      </c>
      <c r="C24" s="13">
        <f>IF(B24="","",$D$11+B24-1)</f>
        <v/>
      </c>
      <c r="D24" s="14">
        <f>IF(B24="","",$D$6*(1+$D$9)^(B24-1))</f>
        <v/>
      </c>
      <c r="E24" s="14">
        <f>IF(B24="","",D24*12)</f>
        <v/>
      </c>
      <c r="F24" s="14">
        <f>IF(B24="","",$D$5+SUM($E$15:E24))</f>
        <v/>
      </c>
      <c r="G24" s="14">
        <f>IF(B24="","",I24-I23-E24)</f>
        <v/>
      </c>
      <c r="H24" s="14">
        <f>IF(B24="","",I24-F24)</f>
        <v/>
      </c>
      <c r="I24" s="15">
        <f>IF(B24="","",FV($D$7/12,12,-D24,-I23))</f>
        <v/>
      </c>
      <c r="J24" s="14">
        <f>IF(B24="","",I24/(1+$D$10)^B24)</f>
        <v/>
      </c>
      <c r="K24" s="24">
        <f>IF(B24="","",IF(G24&gt;E24,"Sí","No"))</f>
        <v/>
      </c>
    </row>
    <row r="25">
      <c r="B25" s="13">
        <f>IF(11&lt;=$D$8,11,"")</f>
        <v/>
      </c>
      <c r="C25" s="13">
        <f>IF(B25="","",$D$11+B25-1)</f>
        <v/>
      </c>
      <c r="D25" s="14">
        <f>IF(B25="","",$D$6*(1+$D$9)^(B25-1))</f>
        <v/>
      </c>
      <c r="E25" s="14">
        <f>IF(B25="","",D25*12)</f>
        <v/>
      </c>
      <c r="F25" s="14">
        <f>IF(B25="","",$D$5+SUM($E$15:E25))</f>
        <v/>
      </c>
      <c r="G25" s="14">
        <f>IF(B25="","",I25-I24-E25)</f>
        <v/>
      </c>
      <c r="H25" s="14">
        <f>IF(B25="","",I25-F25)</f>
        <v/>
      </c>
      <c r="I25" s="15">
        <f>IF(B25="","",FV($D$7/12,12,-D25,-I24))</f>
        <v/>
      </c>
      <c r="J25" s="14">
        <f>IF(B25="","",I25/(1+$D$10)^B25)</f>
        <v/>
      </c>
      <c r="K25" s="24">
        <f>IF(B25="","",IF(G25&gt;E25,"Sí","No"))</f>
        <v/>
      </c>
    </row>
    <row r="26">
      <c r="B26" s="13">
        <f>IF(12&lt;=$D$8,12,"")</f>
        <v/>
      </c>
      <c r="C26" s="13">
        <f>IF(B26="","",$D$11+B26-1)</f>
        <v/>
      </c>
      <c r="D26" s="14">
        <f>IF(B26="","",$D$6*(1+$D$9)^(B26-1))</f>
        <v/>
      </c>
      <c r="E26" s="14">
        <f>IF(B26="","",D26*12)</f>
        <v/>
      </c>
      <c r="F26" s="14">
        <f>IF(B26="","",$D$5+SUM($E$15:E26))</f>
        <v/>
      </c>
      <c r="G26" s="14">
        <f>IF(B26="","",I26-I25-E26)</f>
        <v/>
      </c>
      <c r="H26" s="14">
        <f>IF(B26="","",I26-F26)</f>
        <v/>
      </c>
      <c r="I26" s="15">
        <f>IF(B26="","",FV($D$7/12,12,-D26,-I25))</f>
        <v/>
      </c>
      <c r="J26" s="14">
        <f>IF(B26="","",I26/(1+$D$10)^B26)</f>
        <v/>
      </c>
      <c r="K26" s="24">
        <f>IF(B26="","",IF(G26&gt;E26,"Sí","No"))</f>
        <v/>
      </c>
    </row>
    <row r="27">
      <c r="B27" s="13">
        <f>IF(13&lt;=$D$8,13,"")</f>
        <v/>
      </c>
      <c r="C27" s="13">
        <f>IF(B27="","",$D$11+B27-1)</f>
        <v/>
      </c>
      <c r="D27" s="14">
        <f>IF(B27="","",$D$6*(1+$D$9)^(B27-1))</f>
        <v/>
      </c>
      <c r="E27" s="14">
        <f>IF(B27="","",D27*12)</f>
        <v/>
      </c>
      <c r="F27" s="14">
        <f>IF(B27="","",$D$5+SUM($E$15:E27))</f>
        <v/>
      </c>
      <c r="G27" s="14">
        <f>IF(B27="","",I27-I26-E27)</f>
        <v/>
      </c>
      <c r="H27" s="14">
        <f>IF(B27="","",I27-F27)</f>
        <v/>
      </c>
      <c r="I27" s="15">
        <f>IF(B27="","",FV($D$7/12,12,-D27,-I26))</f>
        <v/>
      </c>
      <c r="J27" s="14">
        <f>IF(B27="","",I27/(1+$D$10)^B27)</f>
        <v/>
      </c>
      <c r="K27" s="24">
        <f>IF(B27="","",IF(G27&gt;E27,"Sí","No"))</f>
        <v/>
      </c>
    </row>
    <row r="28">
      <c r="B28" s="13">
        <f>IF(14&lt;=$D$8,14,"")</f>
        <v/>
      </c>
      <c r="C28" s="13">
        <f>IF(B28="","",$D$11+B28-1)</f>
        <v/>
      </c>
      <c r="D28" s="14">
        <f>IF(B28="","",$D$6*(1+$D$9)^(B28-1))</f>
        <v/>
      </c>
      <c r="E28" s="14">
        <f>IF(B28="","",D28*12)</f>
        <v/>
      </c>
      <c r="F28" s="14">
        <f>IF(B28="","",$D$5+SUM($E$15:E28))</f>
        <v/>
      </c>
      <c r="G28" s="14">
        <f>IF(B28="","",I28-I27-E28)</f>
        <v/>
      </c>
      <c r="H28" s="14">
        <f>IF(B28="","",I28-F28)</f>
        <v/>
      </c>
      <c r="I28" s="15">
        <f>IF(B28="","",FV($D$7/12,12,-D28,-I27))</f>
        <v/>
      </c>
      <c r="J28" s="14">
        <f>IF(B28="","",I28/(1+$D$10)^B28)</f>
        <v/>
      </c>
      <c r="K28" s="24">
        <f>IF(B28="","",IF(G28&gt;E28,"Sí","No"))</f>
        <v/>
      </c>
    </row>
    <row r="29">
      <c r="B29" s="13">
        <f>IF(15&lt;=$D$8,15,"")</f>
        <v/>
      </c>
      <c r="C29" s="13">
        <f>IF(B29="","",$D$11+B29-1)</f>
        <v/>
      </c>
      <c r="D29" s="14">
        <f>IF(B29="","",$D$6*(1+$D$9)^(B29-1))</f>
        <v/>
      </c>
      <c r="E29" s="14">
        <f>IF(B29="","",D29*12)</f>
        <v/>
      </c>
      <c r="F29" s="14">
        <f>IF(B29="","",$D$5+SUM($E$15:E29))</f>
        <v/>
      </c>
      <c r="G29" s="14">
        <f>IF(B29="","",I29-I28-E29)</f>
        <v/>
      </c>
      <c r="H29" s="14">
        <f>IF(B29="","",I29-F29)</f>
        <v/>
      </c>
      <c r="I29" s="15">
        <f>IF(B29="","",FV($D$7/12,12,-D29,-I28))</f>
        <v/>
      </c>
      <c r="J29" s="14">
        <f>IF(B29="","",I29/(1+$D$10)^B29)</f>
        <v/>
      </c>
      <c r="K29" s="24">
        <f>IF(B29="","",IF(G29&gt;E29,"Sí","No"))</f>
        <v/>
      </c>
    </row>
    <row r="30">
      <c r="B30" s="13">
        <f>IF(16&lt;=$D$8,16,"")</f>
        <v/>
      </c>
      <c r="C30" s="13">
        <f>IF(B30="","",$D$11+B30-1)</f>
        <v/>
      </c>
      <c r="D30" s="14">
        <f>IF(B30="","",$D$6*(1+$D$9)^(B30-1))</f>
        <v/>
      </c>
      <c r="E30" s="14">
        <f>IF(B30="","",D30*12)</f>
        <v/>
      </c>
      <c r="F30" s="14">
        <f>IF(B30="","",$D$5+SUM($E$15:E30))</f>
        <v/>
      </c>
      <c r="G30" s="14">
        <f>IF(B30="","",I30-I29-E30)</f>
        <v/>
      </c>
      <c r="H30" s="14">
        <f>IF(B30="","",I30-F30)</f>
        <v/>
      </c>
      <c r="I30" s="15">
        <f>IF(B30="","",FV($D$7/12,12,-D30,-I29))</f>
        <v/>
      </c>
      <c r="J30" s="14">
        <f>IF(B30="","",I30/(1+$D$10)^B30)</f>
        <v/>
      </c>
      <c r="K30" s="24">
        <f>IF(B30="","",IF(G30&gt;E30,"Sí","No"))</f>
        <v/>
      </c>
    </row>
    <row r="31">
      <c r="B31" s="13">
        <f>IF(17&lt;=$D$8,17,"")</f>
        <v/>
      </c>
      <c r="C31" s="13">
        <f>IF(B31="","",$D$11+B31-1)</f>
        <v/>
      </c>
      <c r="D31" s="14">
        <f>IF(B31="","",$D$6*(1+$D$9)^(B31-1))</f>
        <v/>
      </c>
      <c r="E31" s="14">
        <f>IF(B31="","",D31*12)</f>
        <v/>
      </c>
      <c r="F31" s="14">
        <f>IF(B31="","",$D$5+SUM($E$15:E31))</f>
        <v/>
      </c>
      <c r="G31" s="14">
        <f>IF(B31="","",I31-I30-E31)</f>
        <v/>
      </c>
      <c r="H31" s="14">
        <f>IF(B31="","",I31-F31)</f>
        <v/>
      </c>
      <c r="I31" s="15">
        <f>IF(B31="","",FV($D$7/12,12,-D31,-I30))</f>
        <v/>
      </c>
      <c r="J31" s="14">
        <f>IF(B31="","",I31/(1+$D$10)^B31)</f>
        <v/>
      </c>
      <c r="K31" s="24">
        <f>IF(B31="","",IF(G31&gt;E31,"Sí","No"))</f>
        <v/>
      </c>
    </row>
    <row r="32">
      <c r="B32" s="13">
        <f>IF(18&lt;=$D$8,18,"")</f>
        <v/>
      </c>
      <c r="C32" s="13">
        <f>IF(B32="","",$D$11+B32-1)</f>
        <v/>
      </c>
      <c r="D32" s="14">
        <f>IF(B32="","",$D$6*(1+$D$9)^(B32-1))</f>
        <v/>
      </c>
      <c r="E32" s="14">
        <f>IF(B32="","",D32*12)</f>
        <v/>
      </c>
      <c r="F32" s="14">
        <f>IF(B32="","",$D$5+SUM($E$15:E32))</f>
        <v/>
      </c>
      <c r="G32" s="14">
        <f>IF(B32="","",I32-I31-E32)</f>
        <v/>
      </c>
      <c r="H32" s="14">
        <f>IF(B32="","",I32-F32)</f>
        <v/>
      </c>
      <c r="I32" s="15">
        <f>IF(B32="","",FV($D$7/12,12,-D32,-I31))</f>
        <v/>
      </c>
      <c r="J32" s="14">
        <f>IF(B32="","",I32/(1+$D$10)^B32)</f>
        <v/>
      </c>
      <c r="K32" s="24">
        <f>IF(B32="","",IF(G32&gt;E32,"Sí","No"))</f>
        <v/>
      </c>
    </row>
    <row r="33">
      <c r="B33" s="13">
        <f>IF(19&lt;=$D$8,19,"")</f>
        <v/>
      </c>
      <c r="C33" s="13">
        <f>IF(B33="","",$D$11+B33-1)</f>
        <v/>
      </c>
      <c r="D33" s="14">
        <f>IF(B33="","",$D$6*(1+$D$9)^(B33-1))</f>
        <v/>
      </c>
      <c r="E33" s="14">
        <f>IF(B33="","",D33*12)</f>
        <v/>
      </c>
      <c r="F33" s="14">
        <f>IF(B33="","",$D$5+SUM($E$15:E33))</f>
        <v/>
      </c>
      <c r="G33" s="14">
        <f>IF(B33="","",I33-I32-E33)</f>
        <v/>
      </c>
      <c r="H33" s="14">
        <f>IF(B33="","",I33-F33)</f>
        <v/>
      </c>
      <c r="I33" s="15">
        <f>IF(B33="","",FV($D$7/12,12,-D33,-I32))</f>
        <v/>
      </c>
      <c r="J33" s="14">
        <f>IF(B33="","",I33/(1+$D$10)^B33)</f>
        <v/>
      </c>
      <c r="K33" s="24">
        <f>IF(B33="","",IF(G33&gt;E33,"Sí","No"))</f>
        <v/>
      </c>
    </row>
    <row r="34">
      <c r="B34" s="13">
        <f>IF(20&lt;=$D$8,20,"")</f>
        <v/>
      </c>
      <c r="C34" s="13">
        <f>IF(B34="","",$D$11+B34-1)</f>
        <v/>
      </c>
      <c r="D34" s="14">
        <f>IF(B34="","",$D$6*(1+$D$9)^(B34-1))</f>
        <v/>
      </c>
      <c r="E34" s="14">
        <f>IF(B34="","",D34*12)</f>
        <v/>
      </c>
      <c r="F34" s="14">
        <f>IF(B34="","",$D$5+SUM($E$15:E34))</f>
        <v/>
      </c>
      <c r="G34" s="14">
        <f>IF(B34="","",I34-I33-E34)</f>
        <v/>
      </c>
      <c r="H34" s="14">
        <f>IF(B34="","",I34-F34)</f>
        <v/>
      </c>
      <c r="I34" s="15">
        <f>IF(B34="","",FV($D$7/12,12,-D34,-I33))</f>
        <v/>
      </c>
      <c r="J34" s="14">
        <f>IF(B34="","",I34/(1+$D$10)^B34)</f>
        <v/>
      </c>
      <c r="K34" s="24">
        <f>IF(B34="","",IF(G34&gt;E34,"Sí","No"))</f>
        <v/>
      </c>
    </row>
    <row r="35">
      <c r="B35" s="13">
        <f>IF(21&lt;=$D$8,21,"")</f>
        <v/>
      </c>
      <c r="C35" s="13">
        <f>IF(B35="","",$D$11+B35-1)</f>
        <v/>
      </c>
      <c r="D35" s="14">
        <f>IF(B35="","",$D$6*(1+$D$9)^(B35-1))</f>
        <v/>
      </c>
      <c r="E35" s="14">
        <f>IF(B35="","",D35*12)</f>
        <v/>
      </c>
      <c r="F35" s="14">
        <f>IF(B35="","",$D$5+SUM($E$15:E35))</f>
        <v/>
      </c>
      <c r="G35" s="14">
        <f>IF(B35="","",I35-I34-E35)</f>
        <v/>
      </c>
      <c r="H35" s="14">
        <f>IF(B35="","",I35-F35)</f>
        <v/>
      </c>
      <c r="I35" s="15">
        <f>IF(B35="","",FV($D$7/12,12,-D35,-I34))</f>
        <v/>
      </c>
      <c r="J35" s="14">
        <f>IF(B35="","",I35/(1+$D$10)^B35)</f>
        <v/>
      </c>
      <c r="K35" s="24">
        <f>IF(B35="","",IF(G35&gt;E35,"Sí","No"))</f>
        <v/>
      </c>
    </row>
    <row r="36">
      <c r="B36" s="13">
        <f>IF(22&lt;=$D$8,22,"")</f>
        <v/>
      </c>
      <c r="C36" s="13">
        <f>IF(B36="","",$D$11+B36-1)</f>
        <v/>
      </c>
      <c r="D36" s="14">
        <f>IF(B36="","",$D$6*(1+$D$9)^(B36-1))</f>
        <v/>
      </c>
      <c r="E36" s="14">
        <f>IF(B36="","",D36*12)</f>
        <v/>
      </c>
      <c r="F36" s="14">
        <f>IF(B36="","",$D$5+SUM($E$15:E36))</f>
        <v/>
      </c>
      <c r="G36" s="14">
        <f>IF(B36="","",I36-I35-E36)</f>
        <v/>
      </c>
      <c r="H36" s="14">
        <f>IF(B36="","",I36-F36)</f>
        <v/>
      </c>
      <c r="I36" s="15">
        <f>IF(B36="","",FV($D$7/12,12,-D36,-I35))</f>
        <v/>
      </c>
      <c r="J36" s="14">
        <f>IF(B36="","",I36/(1+$D$10)^B36)</f>
        <v/>
      </c>
      <c r="K36" s="24">
        <f>IF(B36="","",IF(G36&gt;E36,"Sí","No"))</f>
        <v/>
      </c>
    </row>
    <row r="37">
      <c r="B37" s="13">
        <f>IF(23&lt;=$D$8,23,"")</f>
        <v/>
      </c>
      <c r="C37" s="13">
        <f>IF(B37="","",$D$11+B37-1)</f>
        <v/>
      </c>
      <c r="D37" s="14">
        <f>IF(B37="","",$D$6*(1+$D$9)^(B37-1))</f>
        <v/>
      </c>
      <c r="E37" s="14">
        <f>IF(B37="","",D37*12)</f>
        <v/>
      </c>
      <c r="F37" s="14">
        <f>IF(B37="","",$D$5+SUM($E$15:E37))</f>
        <v/>
      </c>
      <c r="G37" s="14">
        <f>IF(B37="","",I37-I36-E37)</f>
        <v/>
      </c>
      <c r="H37" s="14">
        <f>IF(B37="","",I37-F37)</f>
        <v/>
      </c>
      <c r="I37" s="15">
        <f>IF(B37="","",FV($D$7/12,12,-D37,-I36))</f>
        <v/>
      </c>
      <c r="J37" s="14">
        <f>IF(B37="","",I37/(1+$D$10)^B37)</f>
        <v/>
      </c>
      <c r="K37" s="24">
        <f>IF(B37="","",IF(G37&gt;E37,"Sí","No"))</f>
        <v/>
      </c>
    </row>
    <row r="38">
      <c r="B38" s="13">
        <f>IF(24&lt;=$D$8,24,"")</f>
        <v/>
      </c>
      <c r="C38" s="13">
        <f>IF(B38="","",$D$11+B38-1)</f>
        <v/>
      </c>
      <c r="D38" s="14">
        <f>IF(B38="","",$D$6*(1+$D$9)^(B38-1))</f>
        <v/>
      </c>
      <c r="E38" s="14">
        <f>IF(B38="","",D38*12)</f>
        <v/>
      </c>
      <c r="F38" s="14">
        <f>IF(B38="","",$D$5+SUM($E$15:E38))</f>
        <v/>
      </c>
      <c r="G38" s="14">
        <f>IF(B38="","",I38-I37-E38)</f>
        <v/>
      </c>
      <c r="H38" s="14">
        <f>IF(B38="","",I38-F38)</f>
        <v/>
      </c>
      <c r="I38" s="15">
        <f>IF(B38="","",FV($D$7/12,12,-D38,-I37))</f>
        <v/>
      </c>
      <c r="J38" s="14">
        <f>IF(B38="","",I38/(1+$D$10)^B38)</f>
        <v/>
      </c>
      <c r="K38" s="24">
        <f>IF(B38="","",IF(G38&gt;E38,"Sí","No"))</f>
        <v/>
      </c>
    </row>
    <row r="39">
      <c r="B39" s="13">
        <f>IF(25&lt;=$D$8,25,"")</f>
        <v/>
      </c>
      <c r="C39" s="13">
        <f>IF(B39="","",$D$11+B39-1)</f>
        <v/>
      </c>
      <c r="D39" s="14">
        <f>IF(B39="","",$D$6*(1+$D$9)^(B39-1))</f>
        <v/>
      </c>
      <c r="E39" s="14">
        <f>IF(B39="","",D39*12)</f>
        <v/>
      </c>
      <c r="F39" s="14">
        <f>IF(B39="","",$D$5+SUM($E$15:E39))</f>
        <v/>
      </c>
      <c r="G39" s="14">
        <f>IF(B39="","",I39-I38-E39)</f>
        <v/>
      </c>
      <c r="H39" s="14">
        <f>IF(B39="","",I39-F39)</f>
        <v/>
      </c>
      <c r="I39" s="15">
        <f>IF(B39="","",FV($D$7/12,12,-D39,-I38))</f>
        <v/>
      </c>
      <c r="J39" s="14">
        <f>IF(B39="","",I39/(1+$D$10)^B39)</f>
        <v/>
      </c>
      <c r="K39" s="24">
        <f>IF(B39="","",IF(G39&gt;E39,"Sí","No"))</f>
        <v/>
      </c>
    </row>
    <row r="40">
      <c r="B40" s="13">
        <f>IF(26&lt;=$D$8,26,"")</f>
        <v/>
      </c>
      <c r="C40" s="13">
        <f>IF(B40="","",$D$11+B40-1)</f>
        <v/>
      </c>
      <c r="D40" s="14">
        <f>IF(B40="","",$D$6*(1+$D$9)^(B40-1))</f>
        <v/>
      </c>
      <c r="E40" s="14">
        <f>IF(B40="","",D40*12)</f>
        <v/>
      </c>
      <c r="F40" s="14">
        <f>IF(B40="","",$D$5+SUM($E$15:E40))</f>
        <v/>
      </c>
      <c r="G40" s="14">
        <f>IF(B40="","",I40-I39-E40)</f>
        <v/>
      </c>
      <c r="H40" s="14">
        <f>IF(B40="","",I40-F40)</f>
        <v/>
      </c>
      <c r="I40" s="15">
        <f>IF(B40="","",FV($D$7/12,12,-D40,-I39))</f>
        <v/>
      </c>
      <c r="J40" s="14">
        <f>IF(B40="","",I40/(1+$D$10)^B40)</f>
        <v/>
      </c>
      <c r="K40" s="24">
        <f>IF(B40="","",IF(G40&gt;E40,"Sí","No"))</f>
        <v/>
      </c>
    </row>
    <row r="41">
      <c r="B41" s="13">
        <f>IF(27&lt;=$D$8,27,"")</f>
        <v/>
      </c>
      <c r="C41" s="13">
        <f>IF(B41="","",$D$11+B41-1)</f>
        <v/>
      </c>
      <c r="D41" s="14">
        <f>IF(B41="","",$D$6*(1+$D$9)^(B41-1))</f>
        <v/>
      </c>
      <c r="E41" s="14">
        <f>IF(B41="","",D41*12)</f>
        <v/>
      </c>
      <c r="F41" s="14">
        <f>IF(B41="","",$D$5+SUM($E$15:E41))</f>
        <v/>
      </c>
      <c r="G41" s="14">
        <f>IF(B41="","",I41-I40-E41)</f>
        <v/>
      </c>
      <c r="H41" s="14">
        <f>IF(B41="","",I41-F41)</f>
        <v/>
      </c>
      <c r="I41" s="15">
        <f>IF(B41="","",FV($D$7/12,12,-D41,-I40))</f>
        <v/>
      </c>
      <c r="J41" s="14">
        <f>IF(B41="","",I41/(1+$D$10)^B41)</f>
        <v/>
      </c>
      <c r="K41" s="24">
        <f>IF(B41="","",IF(G41&gt;E41,"Sí","No"))</f>
        <v/>
      </c>
    </row>
    <row r="42">
      <c r="B42" s="13">
        <f>IF(28&lt;=$D$8,28,"")</f>
        <v/>
      </c>
      <c r="C42" s="13">
        <f>IF(B42="","",$D$11+B42-1)</f>
        <v/>
      </c>
      <c r="D42" s="14">
        <f>IF(B42="","",$D$6*(1+$D$9)^(B42-1))</f>
        <v/>
      </c>
      <c r="E42" s="14">
        <f>IF(B42="","",D42*12)</f>
        <v/>
      </c>
      <c r="F42" s="14">
        <f>IF(B42="","",$D$5+SUM($E$15:E42))</f>
        <v/>
      </c>
      <c r="G42" s="14">
        <f>IF(B42="","",I42-I41-E42)</f>
        <v/>
      </c>
      <c r="H42" s="14">
        <f>IF(B42="","",I42-F42)</f>
        <v/>
      </c>
      <c r="I42" s="15">
        <f>IF(B42="","",FV($D$7/12,12,-D42,-I41))</f>
        <v/>
      </c>
      <c r="J42" s="14">
        <f>IF(B42="","",I42/(1+$D$10)^B42)</f>
        <v/>
      </c>
      <c r="K42" s="24">
        <f>IF(B42="","",IF(G42&gt;E42,"Sí","No"))</f>
        <v/>
      </c>
    </row>
    <row r="43">
      <c r="B43" s="13">
        <f>IF(29&lt;=$D$8,29,"")</f>
        <v/>
      </c>
      <c r="C43" s="13">
        <f>IF(B43="","",$D$11+B43-1)</f>
        <v/>
      </c>
      <c r="D43" s="14">
        <f>IF(B43="","",$D$6*(1+$D$9)^(B43-1))</f>
        <v/>
      </c>
      <c r="E43" s="14">
        <f>IF(B43="","",D43*12)</f>
        <v/>
      </c>
      <c r="F43" s="14">
        <f>IF(B43="","",$D$5+SUM($E$15:E43))</f>
        <v/>
      </c>
      <c r="G43" s="14">
        <f>IF(B43="","",I43-I42-E43)</f>
        <v/>
      </c>
      <c r="H43" s="14">
        <f>IF(B43="","",I43-F43)</f>
        <v/>
      </c>
      <c r="I43" s="15">
        <f>IF(B43="","",FV($D$7/12,12,-D43,-I42))</f>
        <v/>
      </c>
      <c r="J43" s="14">
        <f>IF(B43="","",I43/(1+$D$10)^B43)</f>
        <v/>
      </c>
      <c r="K43" s="24">
        <f>IF(B43="","",IF(G43&gt;E43,"Sí","No"))</f>
        <v/>
      </c>
    </row>
    <row r="44">
      <c r="B44" s="13">
        <f>IF(30&lt;=$D$8,30,"")</f>
        <v/>
      </c>
      <c r="C44" s="13">
        <f>IF(B44="","",$D$11+B44-1)</f>
        <v/>
      </c>
      <c r="D44" s="14">
        <f>IF(B44="","",$D$6*(1+$D$9)^(B44-1))</f>
        <v/>
      </c>
      <c r="E44" s="14">
        <f>IF(B44="","",D44*12)</f>
        <v/>
      </c>
      <c r="F44" s="14">
        <f>IF(B44="","",$D$5+SUM($E$15:E44))</f>
        <v/>
      </c>
      <c r="G44" s="14">
        <f>IF(B44="","",I44-I43-E44)</f>
        <v/>
      </c>
      <c r="H44" s="14">
        <f>IF(B44="","",I44-F44)</f>
        <v/>
      </c>
      <c r="I44" s="15">
        <f>IF(B44="","",FV($D$7/12,12,-D44,-I43))</f>
        <v/>
      </c>
      <c r="J44" s="14">
        <f>IF(B44="","",I44/(1+$D$10)^B44)</f>
        <v/>
      </c>
      <c r="K44" s="24">
        <f>IF(B44="","",IF(G44&gt;E44,"Sí","No"))</f>
        <v/>
      </c>
    </row>
    <row r="45">
      <c r="B45" s="13">
        <f>IF(31&lt;=$D$8,31,"")</f>
        <v/>
      </c>
      <c r="C45" s="13">
        <f>IF(B45="","",$D$11+B45-1)</f>
        <v/>
      </c>
      <c r="D45" s="14">
        <f>IF(B45="","",$D$6*(1+$D$9)^(B45-1))</f>
        <v/>
      </c>
      <c r="E45" s="14">
        <f>IF(B45="","",D45*12)</f>
        <v/>
      </c>
      <c r="F45" s="14">
        <f>IF(B45="","",$D$5+SUM($E$15:E45))</f>
        <v/>
      </c>
      <c r="G45" s="14">
        <f>IF(B45="","",I45-I44-E45)</f>
        <v/>
      </c>
      <c r="H45" s="14">
        <f>IF(B45="","",I45-F45)</f>
        <v/>
      </c>
      <c r="I45" s="15">
        <f>IF(B45="","",FV($D$7/12,12,-D45,-I44))</f>
        <v/>
      </c>
      <c r="J45" s="14">
        <f>IF(B45="","",I45/(1+$D$10)^B45)</f>
        <v/>
      </c>
      <c r="K45" s="24">
        <f>IF(B45="","",IF(G45&gt;E45,"Sí","No"))</f>
        <v/>
      </c>
    </row>
    <row r="46">
      <c r="B46" s="13">
        <f>IF(32&lt;=$D$8,32,"")</f>
        <v/>
      </c>
      <c r="C46" s="13">
        <f>IF(B46="","",$D$11+B46-1)</f>
        <v/>
      </c>
      <c r="D46" s="14">
        <f>IF(B46="","",$D$6*(1+$D$9)^(B46-1))</f>
        <v/>
      </c>
      <c r="E46" s="14">
        <f>IF(B46="","",D46*12)</f>
        <v/>
      </c>
      <c r="F46" s="14">
        <f>IF(B46="","",$D$5+SUM($E$15:E46))</f>
        <v/>
      </c>
      <c r="G46" s="14">
        <f>IF(B46="","",I46-I45-E46)</f>
        <v/>
      </c>
      <c r="H46" s="14">
        <f>IF(B46="","",I46-F46)</f>
        <v/>
      </c>
      <c r="I46" s="15">
        <f>IF(B46="","",FV($D$7/12,12,-D46,-I45))</f>
        <v/>
      </c>
      <c r="J46" s="14">
        <f>IF(B46="","",I46/(1+$D$10)^B46)</f>
        <v/>
      </c>
      <c r="K46" s="24">
        <f>IF(B46="","",IF(G46&gt;E46,"Sí","No"))</f>
        <v/>
      </c>
    </row>
    <row r="47">
      <c r="B47" s="13">
        <f>IF(33&lt;=$D$8,33,"")</f>
        <v/>
      </c>
      <c r="C47" s="13">
        <f>IF(B47="","",$D$11+B47-1)</f>
        <v/>
      </c>
      <c r="D47" s="14">
        <f>IF(B47="","",$D$6*(1+$D$9)^(B47-1))</f>
        <v/>
      </c>
      <c r="E47" s="14">
        <f>IF(B47="","",D47*12)</f>
        <v/>
      </c>
      <c r="F47" s="14">
        <f>IF(B47="","",$D$5+SUM($E$15:E47))</f>
        <v/>
      </c>
      <c r="G47" s="14">
        <f>IF(B47="","",I47-I46-E47)</f>
        <v/>
      </c>
      <c r="H47" s="14">
        <f>IF(B47="","",I47-F47)</f>
        <v/>
      </c>
      <c r="I47" s="15">
        <f>IF(B47="","",FV($D$7/12,12,-D47,-I46))</f>
        <v/>
      </c>
      <c r="J47" s="14">
        <f>IF(B47="","",I47/(1+$D$10)^B47)</f>
        <v/>
      </c>
      <c r="K47" s="24">
        <f>IF(B47="","",IF(G47&gt;E47,"Sí","No"))</f>
        <v/>
      </c>
    </row>
    <row r="48">
      <c r="B48" s="13">
        <f>IF(34&lt;=$D$8,34,"")</f>
        <v/>
      </c>
      <c r="C48" s="13">
        <f>IF(B48="","",$D$11+B48-1)</f>
        <v/>
      </c>
      <c r="D48" s="14">
        <f>IF(B48="","",$D$6*(1+$D$9)^(B48-1))</f>
        <v/>
      </c>
      <c r="E48" s="14">
        <f>IF(B48="","",D48*12)</f>
        <v/>
      </c>
      <c r="F48" s="14">
        <f>IF(B48="","",$D$5+SUM($E$15:E48))</f>
        <v/>
      </c>
      <c r="G48" s="14">
        <f>IF(B48="","",I48-I47-E48)</f>
        <v/>
      </c>
      <c r="H48" s="14">
        <f>IF(B48="","",I48-F48)</f>
        <v/>
      </c>
      <c r="I48" s="15">
        <f>IF(B48="","",FV($D$7/12,12,-D48,-I47))</f>
        <v/>
      </c>
      <c r="J48" s="14">
        <f>IF(B48="","",I48/(1+$D$10)^B48)</f>
        <v/>
      </c>
      <c r="K48" s="24">
        <f>IF(B48="","",IF(G48&gt;E48,"Sí","No"))</f>
        <v/>
      </c>
    </row>
    <row r="49">
      <c r="B49" s="13">
        <f>IF(35&lt;=$D$8,35,"")</f>
        <v/>
      </c>
      <c r="C49" s="13">
        <f>IF(B49="","",$D$11+B49-1)</f>
        <v/>
      </c>
      <c r="D49" s="14">
        <f>IF(B49="","",$D$6*(1+$D$9)^(B49-1))</f>
        <v/>
      </c>
      <c r="E49" s="14">
        <f>IF(B49="","",D49*12)</f>
        <v/>
      </c>
      <c r="F49" s="14">
        <f>IF(B49="","",$D$5+SUM($E$15:E49))</f>
        <v/>
      </c>
      <c r="G49" s="14">
        <f>IF(B49="","",I49-I48-E49)</f>
        <v/>
      </c>
      <c r="H49" s="14">
        <f>IF(B49="","",I49-F49)</f>
        <v/>
      </c>
      <c r="I49" s="15">
        <f>IF(B49="","",FV($D$7/12,12,-D49,-I48))</f>
        <v/>
      </c>
      <c r="J49" s="14">
        <f>IF(B49="","",I49/(1+$D$10)^B49)</f>
        <v/>
      </c>
      <c r="K49" s="24">
        <f>IF(B49="","",IF(G49&gt;E49,"Sí","No"))</f>
        <v/>
      </c>
    </row>
    <row r="50">
      <c r="B50" s="13">
        <f>IF(36&lt;=$D$8,36,"")</f>
        <v/>
      </c>
      <c r="C50" s="13">
        <f>IF(B50="","",$D$11+B50-1)</f>
        <v/>
      </c>
      <c r="D50" s="14">
        <f>IF(B50="","",$D$6*(1+$D$9)^(B50-1))</f>
        <v/>
      </c>
      <c r="E50" s="14">
        <f>IF(B50="","",D50*12)</f>
        <v/>
      </c>
      <c r="F50" s="14">
        <f>IF(B50="","",$D$5+SUM($E$15:E50))</f>
        <v/>
      </c>
      <c r="G50" s="14">
        <f>IF(B50="","",I50-I49-E50)</f>
        <v/>
      </c>
      <c r="H50" s="14">
        <f>IF(B50="","",I50-F50)</f>
        <v/>
      </c>
      <c r="I50" s="15">
        <f>IF(B50="","",FV($D$7/12,12,-D50,-I49))</f>
        <v/>
      </c>
      <c r="J50" s="14">
        <f>IF(B50="","",I50/(1+$D$10)^B50)</f>
        <v/>
      </c>
      <c r="K50" s="24">
        <f>IF(B50="","",IF(G50&gt;E50,"Sí","No"))</f>
        <v/>
      </c>
    </row>
    <row r="51">
      <c r="B51" s="13">
        <f>IF(37&lt;=$D$8,37,"")</f>
        <v/>
      </c>
      <c r="C51" s="13">
        <f>IF(B51="","",$D$11+B51-1)</f>
        <v/>
      </c>
      <c r="D51" s="14">
        <f>IF(B51="","",$D$6*(1+$D$9)^(B51-1))</f>
        <v/>
      </c>
      <c r="E51" s="14">
        <f>IF(B51="","",D51*12)</f>
        <v/>
      </c>
      <c r="F51" s="14">
        <f>IF(B51="","",$D$5+SUM($E$15:E51))</f>
        <v/>
      </c>
      <c r="G51" s="14">
        <f>IF(B51="","",I51-I50-E51)</f>
        <v/>
      </c>
      <c r="H51" s="14">
        <f>IF(B51="","",I51-F51)</f>
        <v/>
      </c>
      <c r="I51" s="15">
        <f>IF(B51="","",FV($D$7/12,12,-D51,-I50))</f>
        <v/>
      </c>
      <c r="J51" s="14">
        <f>IF(B51="","",I51/(1+$D$10)^B51)</f>
        <v/>
      </c>
      <c r="K51" s="24">
        <f>IF(B51="","",IF(G51&gt;E51,"Sí","No"))</f>
        <v/>
      </c>
    </row>
    <row r="52">
      <c r="B52" s="13">
        <f>IF(38&lt;=$D$8,38,"")</f>
        <v/>
      </c>
      <c r="C52" s="13">
        <f>IF(B52="","",$D$11+B52-1)</f>
        <v/>
      </c>
      <c r="D52" s="14">
        <f>IF(B52="","",$D$6*(1+$D$9)^(B52-1))</f>
        <v/>
      </c>
      <c r="E52" s="14">
        <f>IF(B52="","",D52*12)</f>
        <v/>
      </c>
      <c r="F52" s="14">
        <f>IF(B52="","",$D$5+SUM($E$15:E52))</f>
        <v/>
      </c>
      <c r="G52" s="14">
        <f>IF(B52="","",I52-I51-E52)</f>
        <v/>
      </c>
      <c r="H52" s="14">
        <f>IF(B52="","",I52-F52)</f>
        <v/>
      </c>
      <c r="I52" s="15">
        <f>IF(B52="","",FV($D$7/12,12,-D52,-I51))</f>
        <v/>
      </c>
      <c r="J52" s="14">
        <f>IF(B52="","",I52/(1+$D$10)^B52)</f>
        <v/>
      </c>
      <c r="K52" s="24">
        <f>IF(B52="","",IF(G52&gt;E52,"Sí","No"))</f>
        <v/>
      </c>
    </row>
    <row r="53">
      <c r="B53" s="13">
        <f>IF(39&lt;=$D$8,39,"")</f>
        <v/>
      </c>
      <c r="C53" s="13">
        <f>IF(B53="","",$D$11+B53-1)</f>
        <v/>
      </c>
      <c r="D53" s="14">
        <f>IF(B53="","",$D$6*(1+$D$9)^(B53-1))</f>
        <v/>
      </c>
      <c r="E53" s="14">
        <f>IF(B53="","",D53*12)</f>
        <v/>
      </c>
      <c r="F53" s="14">
        <f>IF(B53="","",$D$5+SUM($E$15:E53))</f>
        <v/>
      </c>
      <c r="G53" s="14">
        <f>IF(B53="","",I53-I52-E53)</f>
        <v/>
      </c>
      <c r="H53" s="14">
        <f>IF(B53="","",I53-F53)</f>
        <v/>
      </c>
      <c r="I53" s="15">
        <f>IF(B53="","",FV($D$7/12,12,-D53,-I52))</f>
        <v/>
      </c>
      <c r="J53" s="14">
        <f>IF(B53="","",I53/(1+$D$10)^B53)</f>
        <v/>
      </c>
      <c r="K53" s="24">
        <f>IF(B53="","",IF(G53&gt;E53,"Sí","No"))</f>
        <v/>
      </c>
    </row>
    <row r="54">
      <c r="B54" s="13">
        <f>IF(40&lt;=$D$8,40,"")</f>
        <v/>
      </c>
      <c r="C54" s="13">
        <f>IF(B54="","",$D$11+B54-1)</f>
        <v/>
      </c>
      <c r="D54" s="14">
        <f>IF(B54="","",$D$6*(1+$D$9)^(B54-1))</f>
        <v/>
      </c>
      <c r="E54" s="14">
        <f>IF(B54="","",D54*12)</f>
        <v/>
      </c>
      <c r="F54" s="14">
        <f>IF(B54="","",$D$5+SUM($E$15:E54))</f>
        <v/>
      </c>
      <c r="G54" s="14">
        <f>IF(B54="","",I54-I53-E54)</f>
        <v/>
      </c>
      <c r="H54" s="14">
        <f>IF(B54="","",I54-F54)</f>
        <v/>
      </c>
      <c r="I54" s="15">
        <f>IF(B54="","",FV($D$7/12,12,-D54,-I53))</f>
        <v/>
      </c>
      <c r="J54" s="14">
        <f>IF(B54="","",I54/(1+$D$10)^B54)</f>
        <v/>
      </c>
      <c r="K54" s="24">
        <f>IF(B54="","",IF(G54&gt;E54,"Sí","No"))</f>
        <v/>
      </c>
    </row>
    <row r="55">
      <c r="B55" s="17" t="inlineStr">
        <is>
          <t>TOTAL</t>
        </is>
      </c>
      <c r="E55" s="19">
        <f>SUM(E15:E54)</f>
        <v/>
      </c>
      <c r="G55" s="19">
        <f>SUM(G15:G54)</f>
        <v/>
      </c>
    </row>
    <row r="56">
      <c r="B56" s="16" t="inlineStr">
        <is>
          <t>Las filas posteriores al último año de ahorro quedan vacías. Rentabilidad, comisiones e impuestos reales variarán: esta tabla no los incluye.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7">
    <mergeCell ref="B6:C6"/>
    <mergeCell ref="F10:H10"/>
    <mergeCell ref="F12:K12"/>
    <mergeCell ref="F6:H6"/>
    <mergeCell ref="F5:H5"/>
    <mergeCell ref="B7:C7"/>
    <mergeCell ref="B11:C11"/>
    <mergeCell ref="F7:H7"/>
    <mergeCell ref="B5:C5"/>
    <mergeCell ref="B10:C10"/>
    <mergeCell ref="F8:H8"/>
    <mergeCell ref="F9:H9"/>
    <mergeCell ref="B2:K2"/>
    <mergeCell ref="B9:C9"/>
    <mergeCell ref="B8:C8"/>
    <mergeCell ref="B3:K3"/>
    <mergeCell ref="B12:C12"/>
  </mergeCells>
  <conditionalFormatting sqref="B15:K54">
    <cfRule type="expression" priority="1" dxfId="2">
      <formula>MOD(ROW(),2)=0</formula>
    </cfRule>
  </conditionalFormatting>
  <conditionalFormatting sqref="I15:I54">
    <cfRule type="dataBar" priority="2">
      <dataBar>
        <cfvo type="num" val="0"/>
        <cfvo type="max"/>
        <color rgb="0034D399"/>
      </dataBar>
    </cfRule>
  </conditionalFormatting>
  <conditionalFormatting sqref="K15:K54">
    <cfRule type="cellIs" priority="3" operator="equal" dxfId="0">
      <formula>"Sí"</formula>
    </cfRule>
  </conditionalFormatting>
  <dataValidations count="2">
    <dataValidation sqref="D8" showDropDown="0" showInputMessage="0" showErrorMessage="1" allowBlank="0" errorTitle="Años" error="Escribe un número entero de años entre 6 y 40." type="whole" operator="between">
      <formula1>6</formula1>
      <formula2>40</formula2>
    </dataValidation>
    <dataValidation sqref="D7 D9 D10" showDropDown="0" showInputMessage="0" showErrorMessage="1" allowBlank="0" errorTitle="Porcentaje" error="Escribe un porcentaje entre -50 % y 50 %." type="decimal" operator="between">
      <formula1>-0.5</formula1>
      <formula2>0.5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G52"/>
  <sheetViews>
    <sheetView showGridLines="0" tabSelected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2" customWidth="1" min="1" max="1"/>
    <col width="34" customWidth="1" min="2" max="2"/>
    <col width="17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2" ht="34" customHeight="1">
      <c r="B2" s="1" t="inlineStr">
        <is>
          <t>Tres escenarios de rentabilidad</t>
        </is>
      </c>
      <c r="C2" s="2" t="n"/>
      <c r="D2" s="2" t="n"/>
      <c r="E2" s="2" t="n"/>
      <c r="F2" s="2" t="n"/>
      <c r="G2" s="2" t="n"/>
    </row>
    <row r="3">
      <c r="B3" s="3" t="inlineStr">
        <is>
          <t>Mismo ahorro, tres rentabilidades supuestas. La del medio es la que pusiste en el Simulador.</t>
        </is>
      </c>
    </row>
    <row r="5" ht="30" customHeight="1">
      <c r="B5" s="11" t="inlineStr">
        <is>
          <t>Escenario</t>
        </is>
      </c>
      <c r="C5" s="11" t="inlineStr">
        <is>
          <t>Rentabilidad anual</t>
        </is>
      </c>
      <c r="D5" s="11" t="inlineStr">
        <is>
          <t>Capital final</t>
        </is>
      </c>
      <c r="E5" s="11" t="inlineStr">
        <is>
          <t>Total aportado</t>
        </is>
      </c>
      <c r="F5" s="11" t="inlineStr">
        <is>
          <t>Intereses</t>
        </is>
      </c>
    </row>
    <row r="6">
      <c r="B6" s="17" t="inlineStr">
        <is>
          <t>Sin rentabilidad (solo ahorro)</t>
        </is>
      </c>
      <c r="C6" s="25">
        <f>0</f>
        <v/>
      </c>
      <c r="D6" s="15">
        <f>E6</f>
        <v/>
      </c>
      <c r="E6" s="14">
        <f>INDEX($C$13:$C$52,Simulador!$D$8)</f>
        <v/>
      </c>
      <c r="F6" s="14">
        <f>D6-E6</f>
        <v/>
      </c>
    </row>
    <row r="7">
      <c r="B7" s="17" t="inlineStr">
        <is>
          <t>Prudente</t>
        </is>
      </c>
      <c r="C7" s="21" t="n">
        <v>0.02</v>
      </c>
      <c r="D7" s="15">
        <f>INDEX($D$13:$D$52,Simulador!$D$8)</f>
        <v/>
      </c>
      <c r="E7" s="14">
        <f>INDEX($C$13:$C$52,Simulador!$D$8)</f>
        <v/>
      </c>
      <c r="F7" s="14">
        <f>D7-E7</f>
        <v/>
      </c>
    </row>
    <row r="8">
      <c r="B8" s="17" t="inlineStr">
        <is>
          <t>Moderado (tu rentabilidad)</t>
        </is>
      </c>
      <c r="C8" s="26">
        <f>Simulador!$D$7</f>
        <v/>
      </c>
      <c r="D8" s="15">
        <f>INDEX($E$13:$E$52,Simulador!$D$8)</f>
        <v/>
      </c>
      <c r="E8" s="14">
        <f>INDEX($C$13:$C$52,Simulador!$D$8)</f>
        <v/>
      </c>
      <c r="F8" s="14">
        <f>D8-E8</f>
        <v/>
      </c>
    </row>
    <row r="9">
      <c r="B9" s="17" t="inlineStr">
        <is>
          <t>Optimista</t>
        </is>
      </c>
      <c r="C9" s="21" t="n">
        <v>0.07000000000000001</v>
      </c>
      <c r="D9" s="15">
        <f>INDEX($F$13:$F$52,Simulador!$D$8)</f>
        <v/>
      </c>
      <c r="E9" s="14">
        <f>INDEX($C$13:$C$52,Simulador!$D$8)</f>
        <v/>
      </c>
      <c r="F9" s="14">
        <f>D9-E9</f>
        <v/>
      </c>
    </row>
    <row r="10">
      <c r="B10" s="16" t="inlineStr">
        <is>
          <t>Cambia las rentabilidades crema de los escenarios prudente y optimista; el moderado se toma del Simulador.</t>
        </is>
      </c>
    </row>
    <row r="11">
      <c r="B11" s="8" t="inlineStr">
        <is>
          <t>EVOLUCIÓN AÑO A AÑO POR ESCENARIO</t>
        </is>
      </c>
    </row>
    <row r="12" ht="44" customHeight="1">
      <c r="B12" s="11" t="inlineStr">
        <is>
          <t>Año nº</t>
        </is>
      </c>
      <c r="C12" s="11" t="inlineStr">
        <is>
          <t>Aportado acumulado</t>
        </is>
      </c>
      <c r="D12" s="11" t="inlineStr">
        <is>
          <t>Capital prudente</t>
        </is>
      </c>
      <c r="E12" s="11" t="inlineStr">
        <is>
          <t>Capital moderado</t>
        </is>
      </c>
      <c r="F12" s="11" t="inlineStr">
        <is>
          <t>Capital optimista</t>
        </is>
      </c>
      <c r="G12" s="11" t="inlineStr">
        <is>
          <t>Diferencia optimista - prudente</t>
        </is>
      </c>
    </row>
    <row r="13">
      <c r="B13" s="13">
        <f>Simulador!B15</f>
        <v/>
      </c>
      <c r="C13" s="14">
        <f>IF(B13="","",Simulador!F15)</f>
        <v/>
      </c>
      <c r="D13" s="14">
        <f>IF($B13="","",FV($C$7/12,12,-Simulador!$D15,-Simulador!$D$5))</f>
        <v/>
      </c>
      <c r="E13" s="15">
        <f>IF($B13="","",FV($C$8/12,12,-Simulador!$D15,-Simulador!$D$5))</f>
        <v/>
      </c>
      <c r="F13" s="14">
        <f>IF($B13="","",FV($C$9/12,12,-Simulador!$D15,-Simulador!$D$5))</f>
        <v/>
      </c>
      <c r="G13" s="14">
        <f>IF(B13="","",F13-D13)</f>
        <v/>
      </c>
    </row>
    <row r="14">
      <c r="B14" s="13">
        <f>Simulador!B16</f>
        <v/>
      </c>
      <c r="C14" s="14">
        <f>IF(B14="","",Simulador!F16)</f>
        <v/>
      </c>
      <c r="D14" s="14">
        <f>IF($B14="","",FV($C$7/12,12,-Simulador!$D16,-D13))</f>
        <v/>
      </c>
      <c r="E14" s="15">
        <f>IF($B14="","",FV($C$8/12,12,-Simulador!$D16,-E13))</f>
        <v/>
      </c>
      <c r="F14" s="14">
        <f>IF($B14="","",FV($C$9/12,12,-Simulador!$D16,-F13))</f>
        <v/>
      </c>
      <c r="G14" s="14">
        <f>IF(B14="","",F14-D14)</f>
        <v/>
      </c>
    </row>
    <row r="15">
      <c r="B15" s="13">
        <f>Simulador!B17</f>
        <v/>
      </c>
      <c r="C15" s="14">
        <f>IF(B15="","",Simulador!F17)</f>
        <v/>
      </c>
      <c r="D15" s="14">
        <f>IF($B15="","",FV($C$7/12,12,-Simulador!$D17,-D14))</f>
        <v/>
      </c>
      <c r="E15" s="15">
        <f>IF($B15="","",FV($C$8/12,12,-Simulador!$D17,-E14))</f>
        <v/>
      </c>
      <c r="F15" s="14">
        <f>IF($B15="","",FV($C$9/12,12,-Simulador!$D17,-F14))</f>
        <v/>
      </c>
      <c r="G15" s="14">
        <f>IF(B15="","",F15-D15)</f>
        <v/>
      </c>
    </row>
    <row r="16">
      <c r="B16" s="13">
        <f>Simulador!B18</f>
        <v/>
      </c>
      <c r="C16" s="14">
        <f>IF(B16="","",Simulador!F18)</f>
        <v/>
      </c>
      <c r="D16" s="14">
        <f>IF($B16="","",FV($C$7/12,12,-Simulador!$D18,-D15))</f>
        <v/>
      </c>
      <c r="E16" s="15">
        <f>IF($B16="","",FV($C$8/12,12,-Simulador!$D18,-E15))</f>
        <v/>
      </c>
      <c r="F16" s="14">
        <f>IF($B16="","",FV($C$9/12,12,-Simulador!$D18,-F15))</f>
        <v/>
      </c>
      <c r="G16" s="14">
        <f>IF(B16="","",F16-D16)</f>
        <v/>
      </c>
    </row>
    <row r="17">
      <c r="B17" s="13">
        <f>Simulador!B19</f>
        <v/>
      </c>
      <c r="C17" s="14">
        <f>IF(B17="","",Simulador!F19)</f>
        <v/>
      </c>
      <c r="D17" s="14">
        <f>IF($B17="","",FV($C$7/12,12,-Simulador!$D19,-D16))</f>
        <v/>
      </c>
      <c r="E17" s="15">
        <f>IF($B17="","",FV($C$8/12,12,-Simulador!$D19,-E16))</f>
        <v/>
      </c>
      <c r="F17" s="14">
        <f>IF($B17="","",FV($C$9/12,12,-Simulador!$D19,-F16))</f>
        <v/>
      </c>
      <c r="G17" s="14">
        <f>IF(B17="","",F17-D17)</f>
        <v/>
      </c>
    </row>
    <row r="18">
      <c r="B18" s="13">
        <f>Simulador!B20</f>
        <v/>
      </c>
      <c r="C18" s="14">
        <f>IF(B18="","",Simulador!F20)</f>
        <v/>
      </c>
      <c r="D18" s="14">
        <f>IF($B18="","",FV($C$7/12,12,-Simulador!$D20,-D17))</f>
        <v/>
      </c>
      <c r="E18" s="15">
        <f>IF($B18="","",FV($C$8/12,12,-Simulador!$D20,-E17))</f>
        <v/>
      </c>
      <c r="F18" s="14">
        <f>IF($B18="","",FV($C$9/12,12,-Simulador!$D20,-F17))</f>
        <v/>
      </c>
      <c r="G18" s="14">
        <f>IF(B18="","",F18-D18)</f>
        <v/>
      </c>
    </row>
    <row r="19">
      <c r="B19" s="13">
        <f>Simulador!B21</f>
        <v/>
      </c>
      <c r="C19" s="14">
        <f>IF(B19="","",Simulador!F21)</f>
        <v/>
      </c>
      <c r="D19" s="14">
        <f>IF($B19="","",FV($C$7/12,12,-Simulador!$D21,-D18))</f>
        <v/>
      </c>
      <c r="E19" s="15">
        <f>IF($B19="","",FV($C$8/12,12,-Simulador!$D21,-E18))</f>
        <v/>
      </c>
      <c r="F19" s="14">
        <f>IF($B19="","",FV($C$9/12,12,-Simulador!$D21,-F18))</f>
        <v/>
      </c>
      <c r="G19" s="14">
        <f>IF(B19="","",F19-D19)</f>
        <v/>
      </c>
    </row>
    <row r="20">
      <c r="B20" s="13">
        <f>Simulador!B22</f>
        <v/>
      </c>
      <c r="C20" s="14">
        <f>IF(B20="","",Simulador!F22)</f>
        <v/>
      </c>
      <c r="D20" s="14">
        <f>IF($B20="","",FV($C$7/12,12,-Simulador!$D22,-D19))</f>
        <v/>
      </c>
      <c r="E20" s="15">
        <f>IF($B20="","",FV($C$8/12,12,-Simulador!$D22,-E19))</f>
        <v/>
      </c>
      <c r="F20" s="14">
        <f>IF($B20="","",FV($C$9/12,12,-Simulador!$D22,-F19))</f>
        <v/>
      </c>
      <c r="G20" s="14">
        <f>IF(B20="","",F20-D20)</f>
        <v/>
      </c>
    </row>
    <row r="21">
      <c r="B21" s="13">
        <f>Simulador!B23</f>
        <v/>
      </c>
      <c r="C21" s="14">
        <f>IF(B21="","",Simulador!F23)</f>
        <v/>
      </c>
      <c r="D21" s="14">
        <f>IF($B21="","",FV($C$7/12,12,-Simulador!$D23,-D20))</f>
        <v/>
      </c>
      <c r="E21" s="15">
        <f>IF($B21="","",FV($C$8/12,12,-Simulador!$D23,-E20))</f>
        <v/>
      </c>
      <c r="F21" s="14">
        <f>IF($B21="","",FV($C$9/12,12,-Simulador!$D23,-F20))</f>
        <v/>
      </c>
      <c r="G21" s="14">
        <f>IF(B21="","",F21-D21)</f>
        <v/>
      </c>
    </row>
    <row r="22">
      <c r="B22" s="13">
        <f>Simulador!B24</f>
        <v/>
      </c>
      <c r="C22" s="14">
        <f>IF(B22="","",Simulador!F24)</f>
        <v/>
      </c>
      <c r="D22" s="14">
        <f>IF($B22="","",FV($C$7/12,12,-Simulador!$D24,-D21))</f>
        <v/>
      </c>
      <c r="E22" s="15">
        <f>IF($B22="","",FV($C$8/12,12,-Simulador!$D24,-E21))</f>
        <v/>
      </c>
      <c r="F22" s="14">
        <f>IF($B22="","",FV($C$9/12,12,-Simulador!$D24,-F21))</f>
        <v/>
      </c>
      <c r="G22" s="14">
        <f>IF(B22="","",F22-D22)</f>
        <v/>
      </c>
    </row>
    <row r="23">
      <c r="B23" s="13">
        <f>Simulador!B25</f>
        <v/>
      </c>
      <c r="C23" s="14">
        <f>IF(B23="","",Simulador!F25)</f>
        <v/>
      </c>
      <c r="D23" s="14">
        <f>IF($B23="","",FV($C$7/12,12,-Simulador!$D25,-D22))</f>
        <v/>
      </c>
      <c r="E23" s="15">
        <f>IF($B23="","",FV($C$8/12,12,-Simulador!$D25,-E22))</f>
        <v/>
      </c>
      <c r="F23" s="14">
        <f>IF($B23="","",FV($C$9/12,12,-Simulador!$D25,-F22))</f>
        <v/>
      </c>
      <c r="G23" s="14">
        <f>IF(B23="","",F23-D23)</f>
        <v/>
      </c>
    </row>
    <row r="24">
      <c r="B24" s="13">
        <f>Simulador!B26</f>
        <v/>
      </c>
      <c r="C24" s="14">
        <f>IF(B24="","",Simulador!F26)</f>
        <v/>
      </c>
      <c r="D24" s="14">
        <f>IF($B24="","",FV($C$7/12,12,-Simulador!$D26,-D23))</f>
        <v/>
      </c>
      <c r="E24" s="15">
        <f>IF($B24="","",FV($C$8/12,12,-Simulador!$D26,-E23))</f>
        <v/>
      </c>
      <c r="F24" s="14">
        <f>IF($B24="","",FV($C$9/12,12,-Simulador!$D26,-F23))</f>
        <v/>
      </c>
      <c r="G24" s="14">
        <f>IF(B24="","",F24-D24)</f>
        <v/>
      </c>
    </row>
    <row r="25">
      <c r="B25" s="13">
        <f>Simulador!B27</f>
        <v/>
      </c>
      <c r="C25" s="14">
        <f>IF(B25="","",Simulador!F27)</f>
        <v/>
      </c>
      <c r="D25" s="14">
        <f>IF($B25="","",FV($C$7/12,12,-Simulador!$D27,-D24))</f>
        <v/>
      </c>
      <c r="E25" s="15">
        <f>IF($B25="","",FV($C$8/12,12,-Simulador!$D27,-E24))</f>
        <v/>
      </c>
      <c r="F25" s="14">
        <f>IF($B25="","",FV($C$9/12,12,-Simulador!$D27,-F24))</f>
        <v/>
      </c>
      <c r="G25" s="14">
        <f>IF(B25="","",F25-D25)</f>
        <v/>
      </c>
    </row>
    <row r="26">
      <c r="B26" s="13">
        <f>Simulador!B28</f>
        <v/>
      </c>
      <c r="C26" s="14">
        <f>IF(B26="","",Simulador!F28)</f>
        <v/>
      </c>
      <c r="D26" s="14">
        <f>IF($B26="","",FV($C$7/12,12,-Simulador!$D28,-D25))</f>
        <v/>
      </c>
      <c r="E26" s="15">
        <f>IF($B26="","",FV($C$8/12,12,-Simulador!$D28,-E25))</f>
        <v/>
      </c>
      <c r="F26" s="14">
        <f>IF($B26="","",FV($C$9/12,12,-Simulador!$D28,-F25))</f>
        <v/>
      </c>
      <c r="G26" s="14">
        <f>IF(B26="","",F26-D26)</f>
        <v/>
      </c>
    </row>
    <row r="27">
      <c r="B27" s="13">
        <f>Simulador!B29</f>
        <v/>
      </c>
      <c r="C27" s="14">
        <f>IF(B27="","",Simulador!F29)</f>
        <v/>
      </c>
      <c r="D27" s="14">
        <f>IF($B27="","",FV($C$7/12,12,-Simulador!$D29,-D26))</f>
        <v/>
      </c>
      <c r="E27" s="15">
        <f>IF($B27="","",FV($C$8/12,12,-Simulador!$D29,-E26))</f>
        <v/>
      </c>
      <c r="F27" s="14">
        <f>IF($B27="","",FV($C$9/12,12,-Simulador!$D29,-F26))</f>
        <v/>
      </c>
      <c r="G27" s="14">
        <f>IF(B27="","",F27-D27)</f>
        <v/>
      </c>
    </row>
    <row r="28">
      <c r="B28" s="13">
        <f>Simulador!B30</f>
        <v/>
      </c>
      <c r="C28" s="14">
        <f>IF(B28="","",Simulador!F30)</f>
        <v/>
      </c>
      <c r="D28" s="14">
        <f>IF($B28="","",FV($C$7/12,12,-Simulador!$D30,-D27))</f>
        <v/>
      </c>
      <c r="E28" s="15">
        <f>IF($B28="","",FV($C$8/12,12,-Simulador!$D30,-E27))</f>
        <v/>
      </c>
      <c r="F28" s="14">
        <f>IF($B28="","",FV($C$9/12,12,-Simulador!$D30,-F27))</f>
        <v/>
      </c>
      <c r="G28" s="14">
        <f>IF(B28="","",F28-D28)</f>
        <v/>
      </c>
    </row>
    <row r="29">
      <c r="B29" s="13">
        <f>Simulador!B31</f>
        <v/>
      </c>
      <c r="C29" s="14">
        <f>IF(B29="","",Simulador!F31)</f>
        <v/>
      </c>
      <c r="D29" s="14">
        <f>IF($B29="","",FV($C$7/12,12,-Simulador!$D31,-D28))</f>
        <v/>
      </c>
      <c r="E29" s="15">
        <f>IF($B29="","",FV($C$8/12,12,-Simulador!$D31,-E28))</f>
        <v/>
      </c>
      <c r="F29" s="14">
        <f>IF($B29="","",FV($C$9/12,12,-Simulador!$D31,-F28))</f>
        <v/>
      </c>
      <c r="G29" s="14">
        <f>IF(B29="","",F29-D29)</f>
        <v/>
      </c>
    </row>
    <row r="30">
      <c r="B30" s="13">
        <f>Simulador!B32</f>
        <v/>
      </c>
      <c r="C30" s="14">
        <f>IF(B30="","",Simulador!F32)</f>
        <v/>
      </c>
      <c r="D30" s="14">
        <f>IF($B30="","",FV($C$7/12,12,-Simulador!$D32,-D29))</f>
        <v/>
      </c>
      <c r="E30" s="15">
        <f>IF($B30="","",FV($C$8/12,12,-Simulador!$D32,-E29))</f>
        <v/>
      </c>
      <c r="F30" s="14">
        <f>IF($B30="","",FV($C$9/12,12,-Simulador!$D32,-F29))</f>
        <v/>
      </c>
      <c r="G30" s="14">
        <f>IF(B30="","",F30-D30)</f>
        <v/>
      </c>
    </row>
    <row r="31">
      <c r="B31" s="13">
        <f>Simulador!B33</f>
        <v/>
      </c>
      <c r="C31" s="14">
        <f>IF(B31="","",Simulador!F33)</f>
        <v/>
      </c>
      <c r="D31" s="14">
        <f>IF($B31="","",FV($C$7/12,12,-Simulador!$D33,-D30))</f>
        <v/>
      </c>
      <c r="E31" s="15">
        <f>IF($B31="","",FV($C$8/12,12,-Simulador!$D33,-E30))</f>
        <v/>
      </c>
      <c r="F31" s="14">
        <f>IF($B31="","",FV($C$9/12,12,-Simulador!$D33,-F30))</f>
        <v/>
      </c>
      <c r="G31" s="14">
        <f>IF(B31="","",F31-D31)</f>
        <v/>
      </c>
    </row>
    <row r="32">
      <c r="B32" s="13">
        <f>Simulador!B34</f>
        <v/>
      </c>
      <c r="C32" s="14">
        <f>IF(B32="","",Simulador!F34)</f>
        <v/>
      </c>
      <c r="D32" s="14">
        <f>IF($B32="","",FV($C$7/12,12,-Simulador!$D34,-D31))</f>
        <v/>
      </c>
      <c r="E32" s="15">
        <f>IF($B32="","",FV($C$8/12,12,-Simulador!$D34,-E31))</f>
        <v/>
      </c>
      <c r="F32" s="14">
        <f>IF($B32="","",FV($C$9/12,12,-Simulador!$D34,-F31))</f>
        <v/>
      </c>
      <c r="G32" s="14">
        <f>IF(B32="","",F32-D32)</f>
        <v/>
      </c>
    </row>
    <row r="33">
      <c r="B33" s="13">
        <f>Simulador!B35</f>
        <v/>
      </c>
      <c r="C33" s="14">
        <f>IF(B33="","",Simulador!F35)</f>
        <v/>
      </c>
      <c r="D33" s="14">
        <f>IF($B33="","",FV($C$7/12,12,-Simulador!$D35,-D32))</f>
        <v/>
      </c>
      <c r="E33" s="15">
        <f>IF($B33="","",FV($C$8/12,12,-Simulador!$D35,-E32))</f>
        <v/>
      </c>
      <c r="F33" s="14">
        <f>IF($B33="","",FV($C$9/12,12,-Simulador!$D35,-F32))</f>
        <v/>
      </c>
      <c r="G33" s="14">
        <f>IF(B33="","",F33-D33)</f>
        <v/>
      </c>
    </row>
    <row r="34">
      <c r="B34" s="13">
        <f>Simulador!B36</f>
        <v/>
      </c>
      <c r="C34" s="14">
        <f>IF(B34="","",Simulador!F36)</f>
        <v/>
      </c>
      <c r="D34" s="14">
        <f>IF($B34="","",FV($C$7/12,12,-Simulador!$D36,-D33))</f>
        <v/>
      </c>
      <c r="E34" s="15">
        <f>IF($B34="","",FV($C$8/12,12,-Simulador!$D36,-E33))</f>
        <v/>
      </c>
      <c r="F34" s="14">
        <f>IF($B34="","",FV($C$9/12,12,-Simulador!$D36,-F33))</f>
        <v/>
      </c>
      <c r="G34" s="14">
        <f>IF(B34="","",F34-D34)</f>
        <v/>
      </c>
    </row>
    <row r="35">
      <c r="B35" s="13">
        <f>Simulador!B37</f>
        <v/>
      </c>
      <c r="C35" s="14">
        <f>IF(B35="","",Simulador!F37)</f>
        <v/>
      </c>
      <c r="D35" s="14">
        <f>IF($B35="","",FV($C$7/12,12,-Simulador!$D37,-D34))</f>
        <v/>
      </c>
      <c r="E35" s="15">
        <f>IF($B35="","",FV($C$8/12,12,-Simulador!$D37,-E34))</f>
        <v/>
      </c>
      <c r="F35" s="14">
        <f>IF($B35="","",FV($C$9/12,12,-Simulador!$D37,-F34))</f>
        <v/>
      </c>
      <c r="G35" s="14">
        <f>IF(B35="","",F35-D35)</f>
        <v/>
      </c>
    </row>
    <row r="36">
      <c r="B36" s="13">
        <f>Simulador!B38</f>
        <v/>
      </c>
      <c r="C36" s="14">
        <f>IF(B36="","",Simulador!F38)</f>
        <v/>
      </c>
      <c r="D36" s="14">
        <f>IF($B36="","",FV($C$7/12,12,-Simulador!$D38,-D35))</f>
        <v/>
      </c>
      <c r="E36" s="15">
        <f>IF($B36="","",FV($C$8/12,12,-Simulador!$D38,-E35))</f>
        <v/>
      </c>
      <c r="F36" s="14">
        <f>IF($B36="","",FV($C$9/12,12,-Simulador!$D38,-F35))</f>
        <v/>
      </c>
      <c r="G36" s="14">
        <f>IF(B36="","",F36-D36)</f>
        <v/>
      </c>
    </row>
    <row r="37">
      <c r="B37" s="13">
        <f>Simulador!B39</f>
        <v/>
      </c>
      <c r="C37" s="14">
        <f>IF(B37="","",Simulador!F39)</f>
        <v/>
      </c>
      <c r="D37" s="14">
        <f>IF($B37="","",FV($C$7/12,12,-Simulador!$D39,-D36))</f>
        <v/>
      </c>
      <c r="E37" s="15">
        <f>IF($B37="","",FV($C$8/12,12,-Simulador!$D39,-E36))</f>
        <v/>
      </c>
      <c r="F37" s="14">
        <f>IF($B37="","",FV($C$9/12,12,-Simulador!$D39,-F36))</f>
        <v/>
      </c>
      <c r="G37" s="14">
        <f>IF(B37="","",F37-D37)</f>
        <v/>
      </c>
    </row>
    <row r="38">
      <c r="B38" s="13">
        <f>Simulador!B40</f>
        <v/>
      </c>
      <c r="C38" s="14">
        <f>IF(B38="","",Simulador!F40)</f>
        <v/>
      </c>
      <c r="D38" s="14">
        <f>IF($B38="","",FV($C$7/12,12,-Simulador!$D40,-D37))</f>
        <v/>
      </c>
      <c r="E38" s="15">
        <f>IF($B38="","",FV($C$8/12,12,-Simulador!$D40,-E37))</f>
        <v/>
      </c>
      <c r="F38" s="14">
        <f>IF($B38="","",FV($C$9/12,12,-Simulador!$D40,-F37))</f>
        <v/>
      </c>
      <c r="G38" s="14">
        <f>IF(B38="","",F38-D38)</f>
        <v/>
      </c>
    </row>
    <row r="39">
      <c r="B39" s="13">
        <f>Simulador!B41</f>
        <v/>
      </c>
      <c r="C39" s="14">
        <f>IF(B39="","",Simulador!F41)</f>
        <v/>
      </c>
      <c r="D39" s="14">
        <f>IF($B39="","",FV($C$7/12,12,-Simulador!$D41,-D38))</f>
        <v/>
      </c>
      <c r="E39" s="15">
        <f>IF($B39="","",FV($C$8/12,12,-Simulador!$D41,-E38))</f>
        <v/>
      </c>
      <c r="F39" s="14">
        <f>IF($B39="","",FV($C$9/12,12,-Simulador!$D41,-F38))</f>
        <v/>
      </c>
      <c r="G39" s="14">
        <f>IF(B39="","",F39-D39)</f>
        <v/>
      </c>
    </row>
    <row r="40">
      <c r="B40" s="13">
        <f>Simulador!B42</f>
        <v/>
      </c>
      <c r="C40" s="14">
        <f>IF(B40="","",Simulador!F42)</f>
        <v/>
      </c>
      <c r="D40" s="14">
        <f>IF($B40="","",FV($C$7/12,12,-Simulador!$D42,-D39))</f>
        <v/>
      </c>
      <c r="E40" s="15">
        <f>IF($B40="","",FV($C$8/12,12,-Simulador!$D42,-E39))</f>
        <v/>
      </c>
      <c r="F40" s="14">
        <f>IF($B40="","",FV($C$9/12,12,-Simulador!$D42,-F39))</f>
        <v/>
      </c>
      <c r="G40" s="14">
        <f>IF(B40="","",F40-D40)</f>
        <v/>
      </c>
    </row>
    <row r="41">
      <c r="B41" s="13">
        <f>Simulador!B43</f>
        <v/>
      </c>
      <c r="C41" s="14">
        <f>IF(B41="","",Simulador!F43)</f>
        <v/>
      </c>
      <c r="D41" s="14">
        <f>IF($B41="","",FV($C$7/12,12,-Simulador!$D43,-D40))</f>
        <v/>
      </c>
      <c r="E41" s="15">
        <f>IF($B41="","",FV($C$8/12,12,-Simulador!$D43,-E40))</f>
        <v/>
      </c>
      <c r="F41" s="14">
        <f>IF($B41="","",FV($C$9/12,12,-Simulador!$D43,-F40))</f>
        <v/>
      </c>
      <c r="G41" s="14">
        <f>IF(B41="","",F41-D41)</f>
        <v/>
      </c>
    </row>
    <row r="42">
      <c r="B42" s="13">
        <f>Simulador!B44</f>
        <v/>
      </c>
      <c r="C42" s="14">
        <f>IF(B42="","",Simulador!F44)</f>
        <v/>
      </c>
      <c r="D42" s="14">
        <f>IF($B42="","",FV($C$7/12,12,-Simulador!$D44,-D41))</f>
        <v/>
      </c>
      <c r="E42" s="15">
        <f>IF($B42="","",FV($C$8/12,12,-Simulador!$D44,-E41))</f>
        <v/>
      </c>
      <c r="F42" s="14">
        <f>IF($B42="","",FV($C$9/12,12,-Simulador!$D44,-F41))</f>
        <v/>
      </c>
      <c r="G42" s="14">
        <f>IF(B42="","",F42-D42)</f>
        <v/>
      </c>
    </row>
    <row r="43">
      <c r="B43" s="13">
        <f>Simulador!B45</f>
        <v/>
      </c>
      <c r="C43" s="14">
        <f>IF(B43="","",Simulador!F45)</f>
        <v/>
      </c>
      <c r="D43" s="14">
        <f>IF($B43="","",FV($C$7/12,12,-Simulador!$D45,-D42))</f>
        <v/>
      </c>
      <c r="E43" s="15">
        <f>IF($B43="","",FV($C$8/12,12,-Simulador!$D45,-E42))</f>
        <v/>
      </c>
      <c r="F43" s="14">
        <f>IF($B43="","",FV($C$9/12,12,-Simulador!$D45,-F42))</f>
        <v/>
      </c>
      <c r="G43" s="14">
        <f>IF(B43="","",F43-D43)</f>
        <v/>
      </c>
    </row>
    <row r="44">
      <c r="B44" s="13">
        <f>Simulador!B46</f>
        <v/>
      </c>
      <c r="C44" s="14">
        <f>IF(B44="","",Simulador!F46)</f>
        <v/>
      </c>
      <c r="D44" s="14">
        <f>IF($B44="","",FV($C$7/12,12,-Simulador!$D46,-D43))</f>
        <v/>
      </c>
      <c r="E44" s="15">
        <f>IF($B44="","",FV($C$8/12,12,-Simulador!$D46,-E43))</f>
        <v/>
      </c>
      <c r="F44" s="14">
        <f>IF($B44="","",FV($C$9/12,12,-Simulador!$D46,-F43))</f>
        <v/>
      </c>
      <c r="G44" s="14">
        <f>IF(B44="","",F44-D44)</f>
        <v/>
      </c>
    </row>
    <row r="45">
      <c r="B45" s="13">
        <f>Simulador!B47</f>
        <v/>
      </c>
      <c r="C45" s="14">
        <f>IF(B45="","",Simulador!F47)</f>
        <v/>
      </c>
      <c r="D45" s="14">
        <f>IF($B45="","",FV($C$7/12,12,-Simulador!$D47,-D44))</f>
        <v/>
      </c>
      <c r="E45" s="15">
        <f>IF($B45="","",FV($C$8/12,12,-Simulador!$D47,-E44))</f>
        <v/>
      </c>
      <c r="F45" s="14">
        <f>IF($B45="","",FV($C$9/12,12,-Simulador!$D47,-F44))</f>
        <v/>
      </c>
      <c r="G45" s="14">
        <f>IF(B45="","",F45-D45)</f>
        <v/>
      </c>
    </row>
    <row r="46">
      <c r="B46" s="13">
        <f>Simulador!B48</f>
        <v/>
      </c>
      <c r="C46" s="14">
        <f>IF(B46="","",Simulador!F48)</f>
        <v/>
      </c>
      <c r="D46" s="14">
        <f>IF($B46="","",FV($C$7/12,12,-Simulador!$D48,-D45))</f>
        <v/>
      </c>
      <c r="E46" s="15">
        <f>IF($B46="","",FV($C$8/12,12,-Simulador!$D48,-E45))</f>
        <v/>
      </c>
      <c r="F46" s="14">
        <f>IF($B46="","",FV($C$9/12,12,-Simulador!$D48,-F45))</f>
        <v/>
      </c>
      <c r="G46" s="14">
        <f>IF(B46="","",F46-D46)</f>
        <v/>
      </c>
    </row>
    <row r="47">
      <c r="B47" s="13">
        <f>Simulador!B49</f>
        <v/>
      </c>
      <c r="C47" s="14">
        <f>IF(B47="","",Simulador!F49)</f>
        <v/>
      </c>
      <c r="D47" s="14">
        <f>IF($B47="","",FV($C$7/12,12,-Simulador!$D49,-D46))</f>
        <v/>
      </c>
      <c r="E47" s="15">
        <f>IF($B47="","",FV($C$8/12,12,-Simulador!$D49,-E46))</f>
        <v/>
      </c>
      <c r="F47" s="14">
        <f>IF($B47="","",FV($C$9/12,12,-Simulador!$D49,-F46))</f>
        <v/>
      </c>
      <c r="G47" s="14">
        <f>IF(B47="","",F47-D47)</f>
        <v/>
      </c>
    </row>
    <row r="48">
      <c r="B48" s="13">
        <f>Simulador!B50</f>
        <v/>
      </c>
      <c r="C48" s="14">
        <f>IF(B48="","",Simulador!F50)</f>
        <v/>
      </c>
      <c r="D48" s="14">
        <f>IF($B48="","",FV($C$7/12,12,-Simulador!$D50,-D47))</f>
        <v/>
      </c>
      <c r="E48" s="15">
        <f>IF($B48="","",FV($C$8/12,12,-Simulador!$D50,-E47))</f>
        <v/>
      </c>
      <c r="F48" s="14">
        <f>IF($B48="","",FV($C$9/12,12,-Simulador!$D50,-F47))</f>
        <v/>
      </c>
      <c r="G48" s="14">
        <f>IF(B48="","",F48-D48)</f>
        <v/>
      </c>
    </row>
    <row r="49">
      <c r="B49" s="13">
        <f>Simulador!B51</f>
        <v/>
      </c>
      <c r="C49" s="14">
        <f>IF(B49="","",Simulador!F51)</f>
        <v/>
      </c>
      <c r="D49" s="14">
        <f>IF($B49="","",FV($C$7/12,12,-Simulador!$D51,-D48))</f>
        <v/>
      </c>
      <c r="E49" s="15">
        <f>IF($B49="","",FV($C$8/12,12,-Simulador!$D51,-E48))</f>
        <v/>
      </c>
      <c r="F49" s="14">
        <f>IF($B49="","",FV($C$9/12,12,-Simulador!$D51,-F48))</f>
        <v/>
      </c>
      <c r="G49" s="14">
        <f>IF(B49="","",F49-D49)</f>
        <v/>
      </c>
    </row>
    <row r="50">
      <c r="B50" s="13">
        <f>Simulador!B52</f>
        <v/>
      </c>
      <c r="C50" s="14">
        <f>IF(B50="","",Simulador!F52)</f>
        <v/>
      </c>
      <c r="D50" s="14">
        <f>IF($B50="","",FV($C$7/12,12,-Simulador!$D52,-D49))</f>
        <v/>
      </c>
      <c r="E50" s="15">
        <f>IF($B50="","",FV($C$8/12,12,-Simulador!$D52,-E49))</f>
        <v/>
      </c>
      <c r="F50" s="14">
        <f>IF($B50="","",FV($C$9/12,12,-Simulador!$D52,-F49))</f>
        <v/>
      </c>
      <c r="G50" s="14">
        <f>IF(B50="","",F50-D50)</f>
        <v/>
      </c>
    </row>
    <row r="51">
      <c r="B51" s="13">
        <f>Simulador!B53</f>
        <v/>
      </c>
      <c r="C51" s="14">
        <f>IF(B51="","",Simulador!F53)</f>
        <v/>
      </c>
      <c r="D51" s="14">
        <f>IF($B51="","",FV($C$7/12,12,-Simulador!$D53,-D50))</f>
        <v/>
      </c>
      <c r="E51" s="15">
        <f>IF($B51="","",FV($C$8/12,12,-Simulador!$D53,-E50))</f>
        <v/>
      </c>
      <c r="F51" s="14">
        <f>IF($B51="","",FV($C$9/12,12,-Simulador!$D53,-F50))</f>
        <v/>
      </c>
      <c r="G51" s="14">
        <f>IF(B51="","",F51-D51)</f>
        <v/>
      </c>
    </row>
    <row r="52">
      <c r="B52" s="13">
        <f>Simulador!B54</f>
        <v/>
      </c>
      <c r="C52" s="14">
        <f>IF(B52="","",Simulador!F54)</f>
        <v/>
      </c>
      <c r="D52" s="14">
        <f>IF($B52="","",FV($C$7/12,12,-Simulador!$D54,-D51))</f>
        <v/>
      </c>
      <c r="E52" s="15">
        <f>IF($B52="","",FV($C$8/12,12,-Simulador!$D54,-E51))</f>
        <v/>
      </c>
      <c r="F52" s="14">
        <f>IF($B52="","",FV($C$9/12,12,-Simulador!$D54,-F51))</f>
        <v/>
      </c>
      <c r="G52" s="14">
        <f>IF(B52="","",F52-D52)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G3"/>
    <mergeCell ref="B2:G2"/>
  </mergeCells>
  <conditionalFormatting sqref="B13:G52">
    <cfRule type="expression" priority="1" dxfId="2">
      <formula>MOD(ROW(),2)=0</formula>
    </cfRule>
  </conditionalFormatting>
  <conditionalFormatting sqref="F13:F52">
    <cfRule type="dataBar" priority="2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simulador de ahorro a largo plazo</t>
        </is>
      </c>
    </row>
    <row r="3">
      <c r="B3" s="3" t="inlineStr">
        <is>
          <t>Plantilla gratuita de Plantillas de Cálculo · plantillasdecalculo.com</t>
        </is>
      </c>
    </row>
    <row r="5">
      <c r="B5" s="8" t="inlineStr">
        <is>
          <t>CÓMO USARLA</t>
        </is>
      </c>
    </row>
    <row r="6" ht="30" customHeight="1">
      <c r="B6" s="27" t="inlineStr">
        <is>
          <t>1.  Hoja «Simulador», celda D5: escribe el capital con el que partes hoy (0 si empiezas desde cero). Celda D6: lo que aportarás cada mes durante el primer año.</t>
        </is>
      </c>
    </row>
    <row r="7" ht="30" customHeight="1">
      <c r="B7" s="27" t="inlineStr">
        <is>
          <t>2.  Celda D7: rentabilidad anual que SUPONES (no es una cifra oficial ni una promesa; prueba valores prudentes y optimistas). Celda D8: años de ahorro, de 6 a 40.</t>
        </is>
      </c>
    </row>
    <row r="8" ht="30" customHeight="1">
      <c r="B8" s="27" t="inlineStr">
        <is>
          <t>3.  Celda D9: cuánto subirá tu aportación cada año (por ejemplo, con tu sueldo). Celda D10: inflación anual supuesta, para ver el valor final en euros de hoy.</t>
        </is>
      </c>
    </row>
    <row r="9" ht="18" customHeight="1">
      <c r="B9" s="27" t="inlineStr">
        <is>
          <t>4.  Celda D11: año de inicio y celda D12: el capital que quieres alcanzar como meta.</t>
        </is>
      </c>
    </row>
    <row r="10" ht="30" customHeight="1">
      <c r="B10" s="27" t="inlineStr">
        <is>
          <t>5.  Mira la tabla año a año (filas 15 a 54): aportado, intereses, capital final y valor en euros de hoy. Las filas posteriores a tu último año quedan vacías.</t>
        </is>
      </c>
    </row>
    <row r="11" ht="30" customHeight="1">
      <c r="B11" s="27" t="inlineStr">
        <is>
          <t>6.  Hoja «Escenarios»: cambia las rentabilidades crema de los escenarios prudente (C7) y optimista (C9) para ver la horquilla de resultados.</t>
        </is>
      </c>
    </row>
    <row r="12" ht="30" customHeight="1">
      <c r="B12" s="27" t="inlineStr">
        <is>
          <t>7.  Hoja «Panel»: consulta los indicadores, el progreso hacia tu meta, la evolución por etapas y los dos gráficos.</t>
        </is>
      </c>
    </row>
    <row r="13" ht="18" customHeight="1">
      <c r="B13" s="27" t="inlineStr">
        <is>
          <t>8.  Para volver a empezar, sustituye los parámetros del Simulador: todo lo demás se recalcula solo.</t>
        </is>
      </c>
    </row>
    <row r="15">
      <c r="B15" s="8" t="inlineStr">
        <is>
          <t>CONSEJOS</t>
        </is>
      </c>
    </row>
    <row r="16" ht="30" customHeight="1">
      <c r="B16" s="27" t="inlineStr">
        <is>
          <t>•  Todos los datos de la plantilla son un ejemplo ficticio. Las rentabilidades, la inflación y la subida de la aportación son parámetros editables, no datos oficiales.</t>
        </is>
      </c>
    </row>
    <row r="17" ht="30" customHeight="1">
      <c r="B17" s="27" t="inlineStr">
        <is>
          <t>•  El modelo supone aportaciones a final de cada mes e interés compuesto mensual (rentabilidad anual dividida entre 12). No incluye comisiones, impuestos ni variaciones reales del mercado.</t>
        </is>
      </c>
    </row>
    <row r="18" ht="30" customHeight="1">
      <c r="B18" s="27" t="inlineStr">
        <is>
          <t>•  La aportación mensual necesaria para la meta del Panel se calcula con la función PMT y una aportación constante, sin la subida anual.</t>
        </is>
      </c>
    </row>
    <row r="19" ht="30" customHeight="1">
      <c r="B19" s="27" t="inlineStr">
        <is>
          <t>•  Una rentabilidad alta no está garantizada: contrasta siempre los resultados con escenarios prudentes.</t>
        </is>
      </c>
    </row>
    <row r="20" ht="30" customHeight="1">
      <c r="B20" s="27" t="inlineStr">
        <is>
          <t>•  Las celdas con fondo crema y texto azul son editables; el resto está protegido sin contraseña (Revisar &gt; Desproteger hoja).</t>
        </is>
      </c>
    </row>
    <row r="22">
      <c r="B22" s="28" t="inlineStr">
        <is>
          <t>Las celdas con fondo crema y texto azul son para rellenar; las verdes se calculan solas.</t>
        </is>
      </c>
    </row>
    <row r="24" ht="44" customHeight="1">
      <c r="B24" s="29" t="inlineStr">
        <is>
          <t>Aviso: simulación educativa para organizar y entender el ahorro a largo plazo. No es asesoramiento financiero, no recomienda ningún producto ni garantiza resultados. Consulta con un profesional cualificado antes de tomar decisiones de inversión o de planificar tu jubilación.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2026-10-02T13:06:57Z</dcterms:created>
  <dcterms:modified xmlns:dcterms="http://purl.org/dc/terms/" xmlns:xsi="http://www.w3.org/2001/XMLSchema-instance" xsi:type="dcterms:W3CDTF">2026-10-02T13:06:57Z</dcterms:modified>
</cp:coreProperties>
</file>