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Ficha" sheetId="2" state="visible" r:id="rId2"/>
    <sheet xmlns:r="http://schemas.openxmlformats.org/officeDocument/2006/relationships" name="Sesiones" sheetId="3" state="visible" r:id="rId3"/>
    <sheet xmlns:r="http://schemas.openxmlformats.org/officeDocument/2006/relationships" name="Recurso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.00 &quot;€&quot;"/>
    <numFmt numFmtId="167" formatCode="0.0 &quot;h&quot;"/>
    <numFmt numFmtId="168" formatCode="&quot;Semana &quot;0"/>
    <numFmt numFmtId="169" formatCode="0.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4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1" fontId="11" fillId="6" borderId="0" applyAlignment="1" pivotButton="0" quotePrefix="0" xfId="0">
      <alignment horizontal="center" vertical="center"/>
    </xf>
    <xf numFmtId="167" fontId="11" fillId="6" borderId="0" applyAlignment="1" pivotButton="0" quotePrefix="0" xfId="0">
      <alignment horizontal="center" vertical="center"/>
    </xf>
    <xf numFmtId="9" fontId="11" fillId="6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165" fontId="11" fillId="6" borderId="0" applyAlignment="1" pivotButton="0" quotePrefix="0" xfId="0">
      <alignment horizontal="center" vertical="center"/>
    </xf>
    <xf numFmtId="166" fontId="11" fillId="6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vertical="center" wrapText="1"/>
    </xf>
    <xf numFmtId="0" fontId="9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168" fontId="9" fillId="0" borderId="1" applyAlignment="1" pivotButton="0" quotePrefix="0" xfId="0">
      <alignment horizontal="left" vertical="center"/>
    </xf>
    <xf numFmtId="169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9" fontId="8" fillId="5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 wrapText="1"/>
      <protection locked="0" hidden="0"/>
    </xf>
    <xf numFmtId="0" fontId="3" fillId="0" borderId="0" applyAlignment="1" pivotButton="0" quotePrefix="0" xfId="0">
      <alignment horizontal="right" vertical="center"/>
    </xf>
    <xf numFmtId="0" fontId="4" fillId="3" borderId="1" applyAlignment="1" applyProtection="1" pivotButton="0" quotePrefix="0" xfId="0">
      <alignment vertical="center"/>
      <protection locked="0" hidden="0"/>
    </xf>
    <xf numFmtId="165" fontId="4" fillId="3" borderId="1" applyAlignment="1" applyProtection="1" pivotButton="0" quotePrefix="0" xfId="0">
      <alignment horizontal="left" vertical="center"/>
      <protection locked="0" hidden="0"/>
    </xf>
    <xf numFmtId="1" fontId="4" fillId="3" borderId="1" applyAlignment="1" applyProtection="1" pivotButton="0" quotePrefix="0" xfId="0">
      <alignment horizontal="left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" fontId="9" fillId="0" borderId="1" applyAlignment="1" pivotButton="0" quotePrefix="0" xfId="0">
      <alignment horizontal="left" vertical="center"/>
    </xf>
    <xf numFmtId="3" fontId="9" fillId="0" borderId="1" applyAlignment="1" pivotButton="0" quotePrefix="0" xfId="0">
      <alignment horizontal="center"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7" fillId="0" borderId="1" applyAlignment="1" pivotButton="0" quotePrefix="0" xfId="0">
      <alignment vertical="center"/>
    </xf>
    <xf numFmtId="166" fontId="4" fillId="3" borderId="1" applyAlignment="1" applyProtection="1" pivotButton="0" quotePrefix="0" xfId="0">
      <alignment vertical="center"/>
      <protection locked="0" hidden="0"/>
    </xf>
    <xf numFmtId="166" fontId="8" fillId="5" borderId="1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Sesiones por competencia específica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'Panel'!C21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'Panel'!$B$22:$B$27</f>
            </numRef>
          </cat>
          <val>
            <numRef>
              <f>'Panel'!$C$22:$C$27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Tiempo por fase didáctica (minutos)</a:t>
            </a:r>
          </a:p>
        </rich>
      </tx>
    </title>
    <plotArea>
      <pieChart>
        <varyColors val="1"/>
        <ser>
          <idx val="0"/>
          <order val="0"/>
          <tx>
            <strRef>
              <f>'Panel'!D12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'Panel'!$B$13:$B$17</f>
            </numRef>
          </cat>
          <val>
            <numRef>
              <f>'Panel'!$D$13:$D$17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40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6" customWidth="1" min="6" max="6"/>
    <col width="40" customWidth="1" min="7" max="7"/>
    <col width="18" customWidth="1" min="8" max="8"/>
  </cols>
  <sheetData>
    <row r="2" ht="34" customHeight="1">
      <c r="B2" s="1" t="inlineStr">
        <is>
          <t>Panel de la situación de aprendizaje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Sesiones, horas, cobertura de criterios y recursos de un vistazo. Todo se calcula desde las hojas Ficha, Sesiones y Recursos.</t>
        </is>
      </c>
    </row>
    <row r="5" ht="30" customHeight="1">
      <c r="B5" s="4" t="inlineStr">
        <is>
          <t>SESIONES PLANIFICADAS</t>
        </is>
      </c>
      <c r="C5" s="4" t="inlineStr">
        <is>
          <t>HORAS TOTALES</t>
        </is>
      </c>
      <c r="E5" s="4" t="inlineStr">
        <is>
          <t>SEMANAS DE DURACIÓN</t>
        </is>
      </c>
      <c r="G5" s="4" t="inlineStr">
        <is>
          <t>SESIONES YA REALIZADAS</t>
        </is>
      </c>
      <c r="H5" s="4" t="inlineStr">
        <is>
          <t>SESIONES PREVISTAS EN FICHA</t>
        </is>
      </c>
    </row>
    <row r="6" ht="36" customHeight="1">
      <c r="B6" s="5">
        <f>COUNTIF(Sesiones!$E$8:$E$47,"?*")</f>
        <v/>
      </c>
      <c r="C6" s="6">
        <f>SUM(Sesiones!$G$8:$G$47)/60</f>
        <v/>
      </c>
      <c r="E6" s="5">
        <f>IF(COUNT(Sesiones!$M$8:$M$47)=0,0,MAX(Sesiones!$M$8:$M$47))</f>
        <v/>
      </c>
      <c r="G6" s="7">
        <f>IFERROR((COUNTIF(Sesiones!$N$8:$N$47,"Realizada")+COUNTIF(Sesiones!$N$8:$N$47,"Ajustada"))/B6,0)</f>
        <v/>
      </c>
      <c r="H6" s="5">
        <f>Ficha!F8</f>
        <v/>
      </c>
    </row>
    <row r="8" ht="30" customHeight="1">
      <c r="B8" s="4" t="inlineStr">
        <is>
          <t>CRITERIOS TRABAJADOS</t>
        </is>
      </c>
      <c r="C8" s="4" t="inlineStr">
        <is>
          <t>PESO EVALUABLE CUBIERTO</t>
        </is>
      </c>
      <c r="E8" s="4" t="inlineStr">
        <is>
          <t>PRÓXIMA SESIÓN</t>
        </is>
      </c>
      <c r="G8" s="4" t="inlineStr">
        <is>
          <t>COSTE ESTIMADO DE RECURSOS</t>
        </is>
      </c>
      <c r="H8" s="4" t="inlineStr">
        <is>
          <t>RECURSOS POR GESTIONAR</t>
        </is>
      </c>
    </row>
    <row r="9" ht="36" customHeight="1">
      <c r="B9" s="8">
        <f>COUNTIF(Ficha!$H$22:$H$33,"&gt;0")&amp;" de "&amp;COUNTIF(Ficha!$C$22:$C$33,"?*")</f>
        <v/>
      </c>
      <c r="C9" s="7">
        <f>SUMIF(Ficha!$H$22:$H$33,"&gt;0",Ficha!$G$22:$G$33)</f>
        <v/>
      </c>
      <c r="E9" s="9">
        <f>IFERROR(SMALL(Sesiones!$C$8:$C$47,COUNTIF(Sesiones!$C$8:$C$47,"&lt;"&amp;TODAY())+1),"Finalizada")</f>
        <v/>
      </c>
      <c r="G9" s="10">
        <f>SUM(Recursos!$D$8:$D$27)</f>
        <v/>
      </c>
      <c r="H9" s="5">
        <f>COUNTIF(Recursos!$I$8:$I$27,"Gestionar antes de usar")</f>
        <v/>
      </c>
    </row>
    <row r="11">
      <c r="B11" s="11" t="inlineStr">
        <is>
          <t>REPARTO POR FASE DIDÁCTICA</t>
        </is>
      </c>
      <c r="G11" s="11" t="inlineStr">
        <is>
          <t>REVISIÓN AUTOMÁTICA</t>
        </is>
      </c>
    </row>
    <row r="12" ht="26" customHeight="1">
      <c r="B12" s="12" t="inlineStr">
        <is>
          <t>Fase</t>
        </is>
      </c>
      <c r="C12" s="12" t="inlineStr">
        <is>
          <t>Sesiones</t>
        </is>
      </c>
      <c r="D12" s="12" t="inlineStr">
        <is>
          <t>Minutos</t>
        </is>
      </c>
      <c r="E12" s="12" t="inlineStr">
        <is>
          <t>% del tiempo</t>
        </is>
      </c>
      <c r="G12" s="12" t="inlineStr">
        <is>
          <t>Control</t>
        </is>
      </c>
      <c r="H12" s="12" t="inlineStr">
        <is>
          <t>Resultado</t>
        </is>
      </c>
    </row>
    <row r="13" ht="22" customHeight="1">
      <c r="B13" s="13" t="inlineStr">
        <is>
          <t>Activación</t>
        </is>
      </c>
      <c r="C13" s="14">
        <f>COUNTIF(Sesiones!$D$8:$D$47,B13)</f>
        <v/>
      </c>
      <c r="D13" s="15">
        <f>SUMIF(Sesiones!$D$8:$D$47,B13,Sesiones!$G$8:$G$47)</f>
        <v/>
      </c>
      <c r="E13" s="16">
        <f>IFERROR(D13/$D$18,0)</f>
        <v/>
      </c>
      <c r="G13" s="17" t="inlineStr">
        <is>
          <t>Los pesos de los criterios suman 100 %</t>
        </is>
      </c>
      <c r="H13" s="18">
        <f>IF(ROUND(Ficha!$G$34,4)=1,"OK","Suman "&amp;TEXT(Ficha!$G$34,"0%"))</f>
        <v/>
      </c>
    </row>
    <row r="14" ht="22" customHeight="1">
      <c r="B14" s="13" t="inlineStr">
        <is>
          <t>Exploración</t>
        </is>
      </c>
      <c r="C14" s="14">
        <f>COUNTIF(Sesiones!$D$8:$D$47,B14)</f>
        <v/>
      </c>
      <c r="D14" s="15">
        <f>SUMIF(Sesiones!$D$8:$D$47,B14,Sesiones!$G$8:$G$47)</f>
        <v/>
      </c>
      <c r="E14" s="16">
        <f>IFERROR(D14/$D$18,0)</f>
        <v/>
      </c>
      <c r="G14" s="17" t="inlineStr">
        <is>
          <t>Todos los criterios tienen alguna sesión</t>
        </is>
      </c>
      <c r="H14" s="18">
        <f>IF(SUMPRODUCT((Ficha!$C$22:$C$33&lt;&gt;"")*(Ficha!$H$22:$H$33=0))=0,"OK",SUMPRODUCT((Ficha!$C$22:$C$33&lt;&gt;"")*(Ficha!$H$22:$H$33=0))&amp;" sin sesión")</f>
        <v/>
      </c>
    </row>
    <row r="15" ht="22" customHeight="1">
      <c r="B15" s="13" t="inlineStr">
        <is>
          <t>Estructuración</t>
        </is>
      </c>
      <c r="C15" s="14">
        <f>COUNTIF(Sesiones!$D$8:$D$47,B15)</f>
        <v/>
      </c>
      <c r="D15" s="15">
        <f>SUMIF(Sesiones!$D$8:$D$47,B15,Sesiones!$G$8:$G$47)</f>
        <v/>
      </c>
      <c r="E15" s="16">
        <f>IFERROR(D15/$D$18,0)</f>
        <v/>
      </c>
      <c r="G15" s="17" t="inlineStr">
        <is>
          <t>Sesiones planificadas = sesiones previstas</t>
        </is>
      </c>
      <c r="H15" s="18">
        <f>IF(B6=Ficha!$F$8,"OK",B6&amp;" de "&amp;Ficha!$F$8)</f>
        <v/>
      </c>
    </row>
    <row r="16" ht="22" customHeight="1">
      <c r="B16" s="13" t="inlineStr">
        <is>
          <t>Aplicación</t>
        </is>
      </c>
      <c r="C16" s="14">
        <f>COUNTIF(Sesiones!$D$8:$D$47,B16)</f>
        <v/>
      </c>
      <c r="D16" s="15">
        <f>SUMIF(Sesiones!$D$8:$D$47,B16,Sesiones!$G$8:$G$47)</f>
        <v/>
      </c>
      <c r="E16" s="16">
        <f>IFERROR(D16/$D$18,0)</f>
        <v/>
      </c>
      <c r="G16" s="17" t="inlineStr">
        <is>
          <t>Ninguna sesión sin criterio o fuera de tiempo</t>
        </is>
      </c>
      <c r="H16" s="18">
        <f>IF(COUNTIF(Sesiones!$O$8:$O$47,"Sin criterio")+COUNTIF(Sesiones!$O$8:$O$47,"Criterio no existe")+COUNTIF(Sesiones!$O$8:$O$47,"Excede la sesión")=0,"OK","Revisar "&amp;(COUNTIF(Sesiones!$O$8:$O$47,"Sin criterio")+COUNTIF(Sesiones!$O$8:$O$47,"Criterio no existe")+COUNTIF(Sesiones!$O$8:$O$47,"Excede la sesión"))&amp;" fila(s)")</f>
        <v/>
      </c>
    </row>
    <row r="17" ht="22" customHeight="1">
      <c r="B17" s="13" t="inlineStr">
        <is>
          <t>Evaluación</t>
        </is>
      </c>
      <c r="C17" s="14">
        <f>COUNTIF(Sesiones!$D$8:$D$47,B17)</f>
        <v/>
      </c>
      <c r="D17" s="15">
        <f>SUMIF(Sesiones!$D$8:$D$47,B17,Sesiones!$G$8:$G$47)</f>
        <v/>
      </c>
      <c r="E17" s="16">
        <f>IFERROR(D17/$D$18,0)</f>
        <v/>
      </c>
      <c r="G17" s="17" t="inlineStr">
        <is>
          <t>Recursos listos para usar</t>
        </is>
      </c>
      <c r="H17" s="18">
        <f>IF(H9=0,"OK",H9&amp;" por gestionar")</f>
        <v/>
      </c>
    </row>
    <row r="18">
      <c r="B18" s="19" t="inlineStr">
        <is>
          <t>Total</t>
        </is>
      </c>
      <c r="C18" s="20">
        <f>SUM(C13:C17)</f>
        <v/>
      </c>
      <c r="D18" s="21">
        <f>SUM(D13:D17)</f>
        <v/>
      </c>
      <c r="E18" s="22">
        <f>SUM(E13:E17)</f>
        <v/>
      </c>
    </row>
    <row r="20">
      <c r="B20" s="11" t="inlineStr">
        <is>
          <t>COBERTURA POR COMPETENCIA ESPECÍFICA</t>
        </is>
      </c>
    </row>
    <row r="21" ht="26" customHeight="1">
      <c r="B21" s="12" t="inlineStr">
        <is>
          <t>Código</t>
        </is>
      </c>
      <c r="C21" s="12" t="inlineStr">
        <is>
          <t>Sesiones</t>
        </is>
      </c>
      <c r="D21" s="12" t="inlineStr">
        <is>
          <t>Criterios</t>
        </is>
      </c>
      <c r="E21" s="12" t="inlineStr">
        <is>
          <t>Peso total</t>
        </is>
      </c>
      <c r="F21" s="12" t="inlineStr">
        <is>
          <t>Cobertura</t>
        </is>
      </c>
      <c r="G21" s="12" t="inlineStr">
        <is>
          <t>Competencia específica</t>
        </is>
      </c>
    </row>
    <row r="22" ht="28" customHeight="1">
      <c r="B22" s="18">
        <f>IF(Ficha!C12="","",Ficha!B12)</f>
        <v/>
      </c>
      <c r="C22" s="14">
        <f>Ficha!F12</f>
        <v/>
      </c>
      <c r="D22" s="14">
        <f>Ficha!D12</f>
        <v/>
      </c>
      <c r="E22" s="16">
        <f>Ficha!G12</f>
        <v/>
      </c>
      <c r="F22" s="23">
        <f>Ficha!H12</f>
        <v/>
      </c>
      <c r="G22" s="24">
        <f>IF(Ficha!C12="","",Ficha!C12)</f>
        <v/>
      </c>
    </row>
    <row r="23" ht="28" customHeight="1">
      <c r="B23" s="18">
        <f>IF(Ficha!C13="","",Ficha!B13)</f>
        <v/>
      </c>
      <c r="C23" s="14">
        <f>Ficha!F13</f>
        <v/>
      </c>
      <c r="D23" s="14">
        <f>Ficha!D13</f>
        <v/>
      </c>
      <c r="E23" s="16">
        <f>Ficha!G13</f>
        <v/>
      </c>
      <c r="F23" s="23">
        <f>Ficha!H13</f>
        <v/>
      </c>
      <c r="G23" s="24">
        <f>IF(Ficha!C13="","",Ficha!C13)</f>
        <v/>
      </c>
    </row>
    <row r="24" ht="28" customHeight="1">
      <c r="B24" s="18">
        <f>IF(Ficha!C14="","",Ficha!B14)</f>
        <v/>
      </c>
      <c r="C24" s="14">
        <f>Ficha!F14</f>
        <v/>
      </c>
      <c r="D24" s="14">
        <f>Ficha!D14</f>
        <v/>
      </c>
      <c r="E24" s="16">
        <f>Ficha!G14</f>
        <v/>
      </c>
      <c r="F24" s="23">
        <f>Ficha!H14</f>
        <v/>
      </c>
      <c r="G24" s="24">
        <f>IF(Ficha!C14="","",Ficha!C14)</f>
        <v/>
      </c>
    </row>
    <row r="25" ht="28" customHeight="1">
      <c r="B25" s="18">
        <f>IF(Ficha!C15="","",Ficha!B15)</f>
        <v/>
      </c>
      <c r="C25" s="14">
        <f>Ficha!F15</f>
        <v/>
      </c>
      <c r="D25" s="14">
        <f>Ficha!D15</f>
        <v/>
      </c>
      <c r="E25" s="16">
        <f>Ficha!G15</f>
        <v/>
      </c>
      <c r="F25" s="23">
        <f>Ficha!H15</f>
        <v/>
      </c>
      <c r="G25" s="24">
        <f>IF(Ficha!C15="","",Ficha!C15)</f>
        <v/>
      </c>
    </row>
    <row r="26" ht="28" customHeight="1">
      <c r="B26" s="18">
        <f>IF(Ficha!C16="","",Ficha!B16)</f>
        <v/>
      </c>
      <c r="C26" s="14">
        <f>Ficha!F16</f>
        <v/>
      </c>
      <c r="D26" s="14">
        <f>Ficha!D16</f>
        <v/>
      </c>
      <c r="E26" s="16">
        <f>Ficha!G16</f>
        <v/>
      </c>
      <c r="F26" s="23">
        <f>Ficha!H16</f>
        <v/>
      </c>
      <c r="G26" s="24">
        <f>IF(Ficha!C16="","",Ficha!C16)</f>
        <v/>
      </c>
    </row>
    <row r="27" ht="28" customHeight="1">
      <c r="B27" s="18">
        <f>IF(Ficha!C17="","",Ficha!B17)</f>
        <v/>
      </c>
      <c r="C27" s="14">
        <f>Ficha!F17</f>
        <v/>
      </c>
      <c r="D27" s="14">
        <f>Ficha!D17</f>
        <v/>
      </c>
      <c r="E27" s="16">
        <f>Ficha!G17</f>
        <v/>
      </c>
      <c r="F27" s="23">
        <f>Ficha!H17</f>
        <v/>
      </c>
      <c r="G27" s="24">
        <f>IF(Ficha!C17="","",Ficha!C17)</f>
        <v/>
      </c>
    </row>
    <row r="28">
      <c r="B28" s="19" t="inlineStr">
        <is>
          <t>Total</t>
        </is>
      </c>
      <c r="C28" s="20">
        <f>SUM(C22:C27)</f>
        <v/>
      </c>
      <c r="D28" s="20">
        <f>SUM(D22:D27)</f>
        <v/>
      </c>
      <c r="E28" s="22">
        <f>SUM(E22:E27)</f>
        <v/>
      </c>
      <c r="F28" s="19" t="inlineStr"/>
      <c r="G28" s="19" t="inlineStr"/>
    </row>
    <row r="30">
      <c r="B30" s="11" t="inlineStr">
        <is>
          <t>TEMPORALIZACIÓN POR SEMANAS</t>
        </is>
      </c>
    </row>
    <row r="31" ht="26" customHeight="1">
      <c r="B31" s="12" t="inlineStr">
        <is>
          <t>Semana</t>
        </is>
      </c>
      <c r="C31" s="12" t="inlineStr">
        <is>
          <t>Sesiones</t>
        </is>
      </c>
      <c r="D31" s="12" t="inlineStr">
        <is>
          <t>Minutos</t>
        </is>
      </c>
      <c r="E31" s="12" t="inlineStr">
        <is>
          <t>Horas</t>
        </is>
      </c>
    </row>
    <row r="32">
      <c r="B32" s="25" t="n">
        <v>1</v>
      </c>
      <c r="C32" s="14">
        <f>COUNTIF(Sesiones!$M$8:$M$47,B32)</f>
        <v/>
      </c>
      <c r="D32" s="15">
        <f>SUMIF(Sesiones!$M$8:$M$47,B32,Sesiones!$G$8:$G$47)</f>
        <v/>
      </c>
      <c r="E32" s="26">
        <f>D32/60</f>
        <v/>
      </c>
      <c r="G32" s="27" t="inlineStr">
        <is>
          <t>Si tu situación dura más de 6 semanas, amplía esta tabla copiando la última fila y cambiando el número de semana.</t>
        </is>
      </c>
    </row>
    <row r="33">
      <c r="B33" s="25" t="n">
        <v>2</v>
      </c>
      <c r="C33" s="14">
        <f>COUNTIF(Sesiones!$M$8:$M$47,B33)</f>
        <v/>
      </c>
      <c r="D33" s="15">
        <f>SUMIF(Sesiones!$M$8:$M$47,B33,Sesiones!$G$8:$G$47)</f>
        <v/>
      </c>
      <c r="E33" s="26">
        <f>D33/60</f>
        <v/>
      </c>
    </row>
    <row r="34">
      <c r="B34" s="25" t="n">
        <v>3</v>
      </c>
      <c r="C34" s="14">
        <f>COUNTIF(Sesiones!$M$8:$M$47,B34)</f>
        <v/>
      </c>
      <c r="D34" s="15">
        <f>SUMIF(Sesiones!$M$8:$M$47,B34,Sesiones!$G$8:$G$47)</f>
        <v/>
      </c>
      <c r="E34" s="26">
        <f>D34/60</f>
        <v/>
      </c>
    </row>
    <row r="35">
      <c r="B35" s="25" t="n">
        <v>4</v>
      </c>
      <c r="C35" s="14">
        <f>COUNTIF(Sesiones!$M$8:$M$47,B35)</f>
        <v/>
      </c>
      <c r="D35" s="15">
        <f>SUMIF(Sesiones!$M$8:$M$47,B35,Sesiones!$G$8:$G$47)</f>
        <v/>
      </c>
      <c r="E35" s="26">
        <f>D35/60</f>
        <v/>
      </c>
    </row>
    <row r="36">
      <c r="B36" s="25" t="n">
        <v>5</v>
      </c>
      <c r="C36" s="14">
        <f>COUNTIF(Sesiones!$M$8:$M$47,B36)</f>
        <v/>
      </c>
      <c r="D36" s="15">
        <f>SUMIF(Sesiones!$M$8:$M$47,B36,Sesiones!$G$8:$G$47)</f>
        <v/>
      </c>
      <c r="E36" s="26">
        <f>D36/60</f>
        <v/>
      </c>
    </row>
    <row r="37">
      <c r="B37" s="25" t="n">
        <v>6</v>
      </c>
      <c r="C37" s="14">
        <f>COUNTIF(Sesiones!$M$8:$M$47,B37)</f>
        <v/>
      </c>
      <c r="D37" s="15">
        <f>SUMIF(Sesiones!$M$8:$M$47,B37,Sesiones!$G$8:$G$47)</f>
        <v/>
      </c>
      <c r="E37" s="26">
        <f>D37/60</f>
        <v/>
      </c>
    </row>
    <row r="38">
      <c r="B38" s="19" t="inlineStr">
        <is>
          <t>Total</t>
        </is>
      </c>
      <c r="C38" s="20">
        <f>SUM(C32:C37)</f>
        <v/>
      </c>
      <c r="D38" s="21">
        <f>SUM(D32:D37)</f>
        <v/>
      </c>
      <c r="E38" s="28">
        <f>SUM(E32:E37)</f>
        <v/>
      </c>
    </row>
    <row r="40">
      <c r="B40" s="11" t="inlineStr">
        <is>
          <t>GRÁFICOS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1">
    <mergeCell ref="E6:F6"/>
    <mergeCell ref="C6:D6"/>
    <mergeCell ref="C5:D5"/>
    <mergeCell ref="E5:F5"/>
    <mergeCell ref="B2:H2"/>
    <mergeCell ref="G32:H35"/>
    <mergeCell ref="C9:D9"/>
    <mergeCell ref="B3:H3"/>
    <mergeCell ref="E9:F9"/>
    <mergeCell ref="E8:F8"/>
    <mergeCell ref="C8:D8"/>
  </mergeCells>
  <conditionalFormatting sqref="D13:D17">
    <cfRule type="dataBar" priority="1">
      <dataBar>
        <cfvo type="num" val="0"/>
        <cfvo type="max"/>
        <color rgb="0010B981"/>
      </dataBar>
    </cfRule>
  </conditionalFormatting>
  <conditionalFormatting sqref="H13:H17">
    <cfRule type="cellIs" priority="2" operator="equal" dxfId="0">
      <formula>"OK"</formula>
    </cfRule>
    <cfRule type="expression" priority="3" dxfId="1">
      <formula>$H13&lt;&gt;"OK"</formula>
    </cfRule>
  </conditionalFormatting>
  <conditionalFormatting sqref="F22:F27">
    <cfRule type="cellIs" priority="4" operator="equal" dxfId="0">
      <formula>"Completa"</formula>
    </cfRule>
    <cfRule type="cellIs" priority="5" operator="equal" dxfId="1">
      <formula>"Parcial"</formula>
    </cfRule>
    <cfRule type="cellIs" priority="6" operator="equal" dxfId="2">
      <formula>"Sin sesiones"</formula>
    </cfRule>
  </conditionalFormatting>
  <conditionalFormatting sqref="C22:C27">
    <cfRule type="dataBar" priority="7">
      <dataBar>
        <cfvo type="num" val="0"/>
        <cfvo type="max"/>
        <color rgb="0010B981"/>
      </dataBar>
    </cfRule>
  </conditionalFormatting>
  <conditionalFormatting sqref="D32:D37">
    <cfRule type="dataBar" priority="8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I3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24" customWidth="1" min="2" max="2"/>
    <col width="52" customWidth="1" min="3" max="3"/>
    <col width="13" customWidth="1" min="4" max="4"/>
    <col width="30" customWidth="1" min="5" max="5"/>
    <col width="22" customWidth="1" min="6" max="6"/>
    <col width="12" customWidth="1" min="7" max="7"/>
    <col width="14" customWidth="1" min="8" max="8"/>
    <col width="16" customWidth="1" min="9" max="9"/>
  </cols>
  <sheetData>
    <row r="2" ht="34" customHeight="1">
      <c r="B2" s="1" t="inlineStr">
        <is>
          <t>Ficha de la situación de aprendizaje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Datos generales, competencias específicas y criterios de evaluación. Copia aquí los de tu currículo (los del ejemplo son ficticios).</t>
        </is>
      </c>
    </row>
    <row r="5" ht="30" customHeight="1">
      <c r="B5" s="29" t="inlineStr">
        <is>
          <t>Título de la situación</t>
        </is>
      </c>
      <c r="C5" s="30" t="inlineStr">
        <is>
          <t>El huerto del aula: ¿de dónde viene lo que comemos?</t>
        </is>
      </c>
      <c r="E5" s="31" t="inlineStr">
        <is>
          <t>Etapa y curso</t>
        </is>
      </c>
      <c r="F5" s="32" t="inlineStr">
        <is>
          <t>5.º de Primaria</t>
        </is>
      </c>
    </row>
    <row r="6">
      <c r="B6" s="29" t="inlineStr">
        <is>
          <t>Área o materia</t>
        </is>
      </c>
      <c r="C6" s="32" t="inlineStr">
        <is>
          <t>Conocimiento del Medio</t>
        </is>
      </c>
      <c r="E6" s="31" t="inlineStr">
        <is>
          <t>Docente</t>
        </is>
      </c>
      <c r="F6" s="32" t="inlineStr">
        <is>
          <t>Prof. M. Ortega (ejemplo)</t>
        </is>
      </c>
    </row>
    <row r="7">
      <c r="B7" s="29" t="inlineStr">
        <is>
          <t>Producto final</t>
        </is>
      </c>
      <c r="C7" s="32" t="inlineStr">
        <is>
          <t>Huerto en funcionamiento y exposición de resultados</t>
        </is>
      </c>
      <c r="E7" s="31" t="inlineStr">
        <is>
          <t>Fecha de inicio</t>
        </is>
      </c>
      <c r="F7" s="33" t="n">
        <v>46279</v>
      </c>
    </row>
    <row r="8">
      <c r="B8" s="29" t="inlineStr">
        <is>
          <t>Duración de la sesión (min)</t>
        </is>
      </c>
      <c r="C8" s="34" t="n">
        <v>55</v>
      </c>
      <c r="E8" s="31" t="inlineStr">
        <is>
          <t>Sesiones previstas</t>
        </is>
      </c>
      <c r="F8" s="34" t="n">
        <v>12</v>
      </c>
    </row>
    <row r="10">
      <c r="B10" s="11" t="inlineStr">
        <is>
          <t>COMPETENCIAS ESPECÍFICAS</t>
        </is>
      </c>
    </row>
    <row r="11" ht="34" customHeight="1">
      <c r="B11" s="12" t="inlineStr">
        <is>
          <t>Código</t>
        </is>
      </c>
      <c r="C11" s="12" t="inlineStr">
        <is>
          <t>Competencia específica</t>
        </is>
      </c>
      <c r="D11" s="12" t="inlineStr">
        <is>
          <t>Nº criterios</t>
        </is>
      </c>
      <c r="E11" s="12" t="inlineStr">
        <is>
          <t>Competencias clave vinculadas</t>
        </is>
      </c>
      <c r="F11" s="12" t="inlineStr">
        <is>
          <t>Sesiones donde se trabaja</t>
        </is>
      </c>
      <c r="G11" s="12" t="inlineStr">
        <is>
          <t>Peso total</t>
        </is>
      </c>
      <c r="H11" s="12" t="inlineStr">
        <is>
          <t>Cobertura</t>
        </is>
      </c>
    </row>
    <row r="12" ht="28" customHeight="1">
      <c r="B12" s="35" t="inlineStr">
        <is>
          <t>CE1</t>
        </is>
      </c>
      <c r="C12" s="30" t="inlineStr">
        <is>
          <t>Buscar y contrastar información fiable sobre los seres vivos y su cultivo</t>
        </is>
      </c>
      <c r="D12" s="14">
        <f>IF(C12="","",COUNTIF($D$22:$D$33,B12))</f>
        <v/>
      </c>
      <c r="E12" s="32" t="inlineStr">
        <is>
          <t>Lingüística · Digital</t>
        </is>
      </c>
      <c r="F12" s="14">
        <f>IF(C12="","",COUNTIF(Sesiones!$J$8:$J$47,B12))</f>
        <v/>
      </c>
      <c r="G12" s="16">
        <f>IF(C12="","",SUMIF($D$22:$D$33,B12,$G$22:$G$33))</f>
        <v/>
      </c>
      <c r="H12" s="23">
        <f>IF(C12="","",IF(F12=0,"Sin sesiones",IF(COUNTIFS($D$22:$D$33,B12,$H$22:$H$33,0)&gt;0,"Parcial","Completa")))</f>
        <v/>
      </c>
    </row>
    <row r="13" ht="28" customHeight="1">
      <c r="B13" s="35" t="inlineStr">
        <is>
          <t>CE2</t>
        </is>
      </c>
      <c r="C13" s="30" t="inlineStr">
        <is>
          <t>Plantear preguntas y hacer experimentos sencillos con registro de datos</t>
        </is>
      </c>
      <c r="D13" s="14">
        <f>IF(C13="","",COUNTIF($D$22:$D$33,B13))</f>
        <v/>
      </c>
      <c r="E13" s="32" t="inlineStr">
        <is>
          <t>STEM · Aprender a aprender</t>
        </is>
      </c>
      <c r="F13" s="14">
        <f>IF(C13="","",COUNTIF(Sesiones!$J$8:$J$47,B13))</f>
        <v/>
      </c>
      <c r="G13" s="16">
        <f>IF(C13="","",SUMIF($D$22:$D$33,B13,$G$22:$G$33))</f>
        <v/>
      </c>
      <c r="H13" s="23">
        <f>IF(C13="","",IF(F13=0,"Sin sesiones",IF(COUNTIFS($D$22:$D$33,B13,$H$22:$H$33,0)&gt;0,"Parcial","Completa")))</f>
        <v/>
      </c>
    </row>
    <row r="14" ht="28" customHeight="1">
      <c r="B14" s="35" t="inlineStr">
        <is>
          <t>CE3</t>
        </is>
      </c>
      <c r="C14" s="30" t="inlineStr">
        <is>
          <t>Planificar y construir en equipo un producto: el huerto del aula</t>
        </is>
      </c>
      <c r="D14" s="14">
        <f>IF(C14="","",COUNTIF($D$22:$D$33,B14))</f>
        <v/>
      </c>
      <c r="E14" s="32" t="inlineStr">
        <is>
          <t>Emprendedora · Personal y social</t>
        </is>
      </c>
      <c r="F14" s="14">
        <f>IF(C14="","",COUNTIF(Sesiones!$J$8:$J$47,B14))</f>
        <v/>
      </c>
      <c r="G14" s="16">
        <f>IF(C14="","",SUMIF($D$22:$D$33,B14,$G$22:$G$33))</f>
        <v/>
      </c>
      <c r="H14" s="23">
        <f>IF(C14="","",IF(F14=0,"Sin sesiones",IF(COUNTIFS($D$22:$D$33,B14,$H$22:$H$33,0)&gt;0,"Parcial","Completa")))</f>
        <v/>
      </c>
    </row>
    <row r="15" ht="28" customHeight="1">
      <c r="B15" s="35" t="inlineStr">
        <is>
          <t>CE4</t>
        </is>
      </c>
      <c r="C15" s="30" t="inlineStr">
        <is>
          <t>Comunicar resultados con vocabulario científico, oral y por escrito</t>
        </is>
      </c>
      <c r="D15" s="14">
        <f>IF(C15="","",COUNTIF($D$22:$D$33,B15))</f>
        <v/>
      </c>
      <c r="E15" s="32" t="inlineStr">
        <is>
          <t>Lingüística · Ciudadana</t>
        </is>
      </c>
      <c r="F15" s="14">
        <f>IF(C15="","",COUNTIF(Sesiones!$J$8:$J$47,B15))</f>
        <v/>
      </c>
      <c r="G15" s="16">
        <f>IF(C15="","",SUMIF($D$22:$D$33,B15,$G$22:$G$33))</f>
        <v/>
      </c>
      <c r="H15" s="23">
        <f>IF(C15="","",IF(F15=0,"Sin sesiones",IF(COUNTIFS($D$22:$D$33,B15,$H$22:$H$33,0)&gt;0,"Parcial","Completa")))</f>
        <v/>
      </c>
    </row>
    <row r="16" ht="28" customHeight="1">
      <c r="B16" s="35" t="inlineStr">
        <is>
          <t>CE5</t>
        </is>
      </c>
      <c r="C16" s="30" t="inlineStr">
        <is>
          <t>Adoptar hábitos de alimentación y consumo sostenibles</t>
        </is>
      </c>
      <c r="D16" s="14">
        <f>IF(C16="","",COUNTIF($D$22:$D$33,B16))</f>
        <v/>
      </c>
      <c r="E16" s="32" t="inlineStr">
        <is>
          <t>Ciudadana · STEM</t>
        </is>
      </c>
      <c r="F16" s="14">
        <f>IF(C16="","",COUNTIF(Sesiones!$J$8:$J$47,B16))</f>
        <v/>
      </c>
      <c r="G16" s="16">
        <f>IF(C16="","",SUMIF($D$22:$D$33,B16,$G$22:$G$33))</f>
        <v/>
      </c>
      <c r="H16" s="23">
        <f>IF(C16="","",IF(F16=0,"Sin sesiones",IF(COUNTIFS($D$22:$D$33,B16,$H$22:$H$33,0)&gt;0,"Parcial","Completa")))</f>
        <v/>
      </c>
    </row>
    <row r="17" ht="28" customHeight="1">
      <c r="B17" s="35" t="n"/>
      <c r="C17" s="30" t="n"/>
      <c r="D17" s="14">
        <f>IF(C17="","",COUNTIF($D$22:$D$33,B17))</f>
        <v/>
      </c>
      <c r="E17" s="32" t="n"/>
      <c r="F17" s="14">
        <f>IF(C17="","",COUNTIF(Sesiones!$J$8:$J$47,B17))</f>
        <v/>
      </c>
      <c r="G17" s="16">
        <f>IF(C17="","",SUMIF($D$22:$D$33,B17,$G$22:$G$33))</f>
        <v/>
      </c>
      <c r="H17" s="23">
        <f>IF(C17="","",IF(F17=0,"Sin sesiones",IF(COUNTIFS($D$22:$D$33,B17,$H$22:$H$33,0)&gt;0,"Parcial","Completa")))</f>
        <v/>
      </c>
    </row>
    <row r="18">
      <c r="B18" s="19" t="inlineStr">
        <is>
          <t>Total</t>
        </is>
      </c>
      <c r="C18" s="19" t="inlineStr"/>
      <c r="D18" s="20">
        <f>SUM(D12:D17)</f>
        <v/>
      </c>
      <c r="E18" s="19" t="inlineStr"/>
      <c r="F18" s="20">
        <f>SUM(F12:F17)</f>
        <v/>
      </c>
      <c r="G18" s="22">
        <f>SUM(G12:G17)</f>
        <v/>
      </c>
      <c r="H18" s="19" t="inlineStr"/>
    </row>
    <row r="20">
      <c r="B20" s="11" t="inlineStr">
        <is>
          <t>CRITERIOS DE EVALUACIÓN</t>
        </is>
      </c>
    </row>
    <row r="21" ht="30" customHeight="1">
      <c r="B21" s="12" t="inlineStr">
        <is>
          <t>Código</t>
        </is>
      </c>
      <c r="C21" s="12" t="inlineStr">
        <is>
          <t>Criterio de evaluación</t>
        </is>
      </c>
      <c r="D21" s="12" t="inlineStr">
        <is>
          <t>Competencia</t>
        </is>
      </c>
      <c r="E21" s="12" t="inlineStr">
        <is>
          <t>Saber básico</t>
        </is>
      </c>
      <c r="F21" s="12" t="inlineStr">
        <is>
          <t>Instrumento</t>
        </is>
      </c>
      <c r="G21" s="12" t="inlineStr">
        <is>
          <t>Peso (%)</t>
        </is>
      </c>
      <c r="H21" s="12" t="inlineStr">
        <is>
          <t>Sesiones</t>
        </is>
      </c>
      <c r="I21" s="12" t="inlineStr">
        <is>
          <t>Estado</t>
        </is>
      </c>
    </row>
    <row r="22" ht="28" customHeight="1">
      <c r="B22" s="35" t="inlineStr">
        <is>
          <t>CR1.1</t>
        </is>
      </c>
      <c r="C22" s="30" t="inlineStr">
        <is>
          <t>Localiza información en dos fuentes distintas sobre un cultivo</t>
        </is>
      </c>
      <c r="D22" s="35" t="inlineStr">
        <is>
          <t>CE1</t>
        </is>
      </c>
      <c r="E22" s="32" t="inlineStr">
        <is>
          <t>Fuentes de información</t>
        </is>
      </c>
      <c r="F22" s="32" t="inlineStr">
        <is>
          <t>Observación directa</t>
        </is>
      </c>
      <c r="G22" s="36" t="n">
        <v>0.08</v>
      </c>
      <c r="H22" s="14">
        <f>IF(C22="","",COUNTIF(Sesiones!$I$8:$I$47,B22))</f>
        <v/>
      </c>
      <c r="I22" s="23">
        <f>IF(C22="","",IF(H22=0,"Sin trabajar",IF(COUNTIFS(Sesiones!$I$8:$I$47,B22,Sesiones!$K$8:$K$47,"?*")&gt;0,"Con evidencia","Sin evidencia")))</f>
        <v/>
      </c>
    </row>
    <row r="23" ht="28" customHeight="1">
      <c r="B23" s="35" t="inlineStr">
        <is>
          <t>CR1.2</t>
        </is>
      </c>
      <c r="C23" s="30" t="inlineStr">
        <is>
          <t>Contrasta las fuentes y selecciona los datos fiables</t>
        </is>
      </c>
      <c r="D23" s="35" t="inlineStr">
        <is>
          <t>CE1</t>
        </is>
      </c>
      <c r="E23" s="32" t="inlineStr">
        <is>
          <t>Fuentes de información</t>
        </is>
      </c>
      <c r="F23" s="32" t="inlineStr">
        <is>
          <t>Rúbrica</t>
        </is>
      </c>
      <c r="G23" s="36" t="n">
        <v>0.07000000000000001</v>
      </c>
      <c r="H23" s="14">
        <f>IF(C23="","",COUNTIF(Sesiones!$I$8:$I$47,B23))</f>
        <v/>
      </c>
      <c r="I23" s="23">
        <f>IF(C23="","",IF(H23=0,"Sin trabajar",IF(COUNTIFS(Sesiones!$I$8:$I$47,B23,Sesiones!$K$8:$K$47,"?*")&gt;0,"Con evidencia","Sin evidencia")))</f>
        <v/>
      </c>
    </row>
    <row r="24" ht="28" customHeight="1">
      <c r="B24" s="35" t="inlineStr">
        <is>
          <t>CR2.1</t>
        </is>
      </c>
      <c r="C24" s="30" t="inlineStr">
        <is>
          <t>Formula una hipótesis sobre qué necesita una semilla</t>
        </is>
      </c>
      <c r="D24" s="35" t="inlineStr">
        <is>
          <t>CE2</t>
        </is>
      </c>
      <c r="E24" s="32" t="inlineStr">
        <is>
          <t>Método científico</t>
        </is>
      </c>
      <c r="F24" s="32" t="inlineStr">
        <is>
          <t>Cuaderno o portfolio</t>
        </is>
      </c>
      <c r="G24" s="36" t="n">
        <v>0.1</v>
      </c>
      <c r="H24" s="14">
        <f>IF(C24="","",COUNTIF(Sesiones!$I$8:$I$47,B24))</f>
        <v/>
      </c>
      <c r="I24" s="23">
        <f>IF(C24="","",IF(H24=0,"Sin trabajar",IF(COUNTIFS(Sesiones!$I$8:$I$47,B24,Sesiones!$K$8:$K$47,"?*")&gt;0,"Con evidencia","Sin evidencia")))</f>
        <v/>
      </c>
    </row>
    <row r="25" ht="28" customHeight="1">
      <c r="B25" s="35" t="inlineStr">
        <is>
          <t>CR2.2</t>
        </is>
      </c>
      <c r="C25" s="30" t="inlineStr">
        <is>
          <t>Registra con precisión el crecimiento de las plantas</t>
        </is>
      </c>
      <c r="D25" s="35" t="inlineStr">
        <is>
          <t>CE2</t>
        </is>
      </c>
      <c r="E25" s="32" t="inlineStr">
        <is>
          <t>Medición y registro</t>
        </is>
      </c>
      <c r="F25" s="32" t="inlineStr">
        <is>
          <t>Cuaderno o portfolio</t>
        </is>
      </c>
      <c r="G25" s="36" t="n">
        <v>0.12</v>
      </c>
      <c r="H25" s="14">
        <f>IF(C25="","",COUNTIF(Sesiones!$I$8:$I$47,B25))</f>
        <v/>
      </c>
      <c r="I25" s="23">
        <f>IF(C25="","",IF(H25=0,"Sin trabajar",IF(COUNTIFS(Sesiones!$I$8:$I$47,B25,Sesiones!$K$8:$K$47,"?*")&gt;0,"Con evidencia","Sin evidencia")))</f>
        <v/>
      </c>
    </row>
    <row r="26" ht="28" customHeight="1">
      <c r="B26" s="35" t="inlineStr">
        <is>
          <t>CR2.3</t>
        </is>
      </c>
      <c r="C26" s="30" t="inlineStr">
        <is>
          <t>Interpreta una tabla y una gráfica de crecimiento</t>
        </is>
      </c>
      <c r="D26" s="35" t="inlineStr">
        <is>
          <t>CE2</t>
        </is>
      </c>
      <c r="E26" s="32" t="inlineStr">
        <is>
          <t>Datos y gráficas</t>
        </is>
      </c>
      <c r="F26" s="32" t="inlineStr">
        <is>
          <t>Prueba escrita</t>
        </is>
      </c>
      <c r="G26" s="36" t="n">
        <v>0.1</v>
      </c>
      <c r="H26" s="14">
        <f>IF(C26="","",COUNTIF(Sesiones!$I$8:$I$47,B26))</f>
        <v/>
      </c>
      <c r="I26" s="23">
        <f>IF(C26="","",IF(H26=0,"Sin trabajar",IF(COUNTIFS(Sesiones!$I$8:$I$47,B26,Sesiones!$K$8:$K$47,"?*")&gt;0,"Con evidencia","Sin evidencia")))</f>
        <v/>
      </c>
    </row>
    <row r="27" ht="28" customHeight="1">
      <c r="B27" s="35" t="inlineStr">
        <is>
          <t>CR3.1</t>
        </is>
      </c>
      <c r="C27" s="30" t="inlineStr">
        <is>
          <t>Planifica tareas y reparte roles en el equipo</t>
        </is>
      </c>
      <c r="D27" s="35" t="inlineStr">
        <is>
          <t>CE3</t>
        </is>
      </c>
      <c r="E27" s="32" t="inlineStr">
        <is>
          <t>Trabajo cooperativo</t>
        </is>
      </c>
      <c r="F27" s="32" t="inlineStr">
        <is>
          <t>Observación directa</t>
        </is>
      </c>
      <c r="G27" s="36" t="n">
        <v>0.1</v>
      </c>
      <c r="H27" s="14">
        <f>IF(C27="","",COUNTIF(Sesiones!$I$8:$I$47,B27))</f>
        <v/>
      </c>
      <c r="I27" s="23">
        <f>IF(C27="","",IF(H27=0,"Sin trabajar",IF(COUNTIFS(Sesiones!$I$8:$I$47,B27,Sesiones!$K$8:$K$47,"?*")&gt;0,"Con evidencia","Sin evidencia")))</f>
        <v/>
      </c>
    </row>
    <row r="28" ht="28" customHeight="1">
      <c r="B28" s="35" t="inlineStr">
        <is>
          <t>CR3.2</t>
        </is>
      </c>
      <c r="C28" s="30" t="inlineStr">
        <is>
          <t>Construye el bancal y siembra siguiendo el plan</t>
        </is>
      </c>
      <c r="D28" s="35" t="inlineStr">
        <is>
          <t>CE3</t>
        </is>
      </c>
      <c r="E28" s="32" t="inlineStr">
        <is>
          <t>Ciclo de vida de las plantas</t>
        </is>
      </c>
      <c r="F28" s="32" t="inlineStr">
        <is>
          <t>Producto o proyecto</t>
        </is>
      </c>
      <c r="G28" s="36" t="n">
        <v>0.15</v>
      </c>
      <c r="H28" s="14">
        <f>IF(C28="","",COUNTIF(Sesiones!$I$8:$I$47,B28))</f>
        <v/>
      </c>
      <c r="I28" s="23">
        <f>IF(C28="","",IF(H28=0,"Sin trabajar",IF(COUNTIFS(Sesiones!$I$8:$I$47,B28,Sesiones!$K$8:$K$47,"?*")&gt;0,"Con evidencia","Sin evidencia")))</f>
        <v/>
      </c>
    </row>
    <row r="29" ht="28" customHeight="1">
      <c r="B29" s="35" t="inlineStr">
        <is>
          <t>CR4.1</t>
        </is>
      </c>
      <c r="C29" s="30" t="inlineStr">
        <is>
          <t>Expone los resultados del proyecto a otra clase</t>
        </is>
      </c>
      <c r="D29" s="35" t="inlineStr">
        <is>
          <t>CE4</t>
        </is>
      </c>
      <c r="E29" s="32" t="inlineStr">
        <is>
          <t>Comunicación oral</t>
        </is>
      </c>
      <c r="F29" s="32" t="inlineStr">
        <is>
          <t>Exposición oral</t>
        </is>
      </c>
      <c r="G29" s="36" t="n">
        <v>0.1</v>
      </c>
      <c r="H29" s="14">
        <f>IF(C29="","",COUNTIF(Sesiones!$I$8:$I$47,B29))</f>
        <v/>
      </c>
      <c r="I29" s="23">
        <f>IF(C29="","",IF(H29=0,"Sin trabajar",IF(COUNTIFS(Sesiones!$I$8:$I$47,B29,Sesiones!$K$8:$K$47,"?*")&gt;0,"Con evidencia","Sin evidencia")))</f>
        <v/>
      </c>
    </row>
    <row r="30" ht="28" customHeight="1">
      <c r="B30" s="35" t="inlineStr">
        <is>
          <t>CR4.2</t>
        </is>
      </c>
      <c r="C30" s="30" t="inlineStr">
        <is>
          <t>Usa el vocabulario científico adecuado</t>
        </is>
      </c>
      <c r="D30" s="35" t="inlineStr">
        <is>
          <t>CE4</t>
        </is>
      </c>
      <c r="E30" s="32" t="inlineStr">
        <is>
          <t>Vocabulario del área</t>
        </is>
      </c>
      <c r="F30" s="32" t="inlineStr">
        <is>
          <t>Prueba escrita</t>
        </is>
      </c>
      <c r="G30" s="36" t="n">
        <v>0.08</v>
      </c>
      <c r="H30" s="14">
        <f>IF(C30="","",COUNTIF(Sesiones!$I$8:$I$47,B30))</f>
        <v/>
      </c>
      <c r="I30" s="23">
        <f>IF(C30="","",IF(H30=0,"Sin trabajar",IF(COUNTIFS(Sesiones!$I$8:$I$47,B30,Sesiones!$K$8:$K$47,"?*")&gt;0,"Con evidencia","Sin evidencia")))</f>
        <v/>
      </c>
    </row>
    <row r="31" ht="28" customHeight="1">
      <c r="B31" s="35" t="inlineStr">
        <is>
          <t>CR5.1</t>
        </is>
      </c>
      <c r="C31" s="30" t="inlineStr">
        <is>
          <t>Identifica alimentos de temporada y de proximidad</t>
        </is>
      </c>
      <c r="D31" s="35" t="inlineStr">
        <is>
          <t>CE5</t>
        </is>
      </c>
      <c r="E31" s="32" t="inlineStr">
        <is>
          <t>Alimentación saludable</t>
        </is>
      </c>
      <c r="F31" s="32" t="inlineStr">
        <is>
          <t>Rúbrica</t>
        </is>
      </c>
      <c r="G31" s="36" t="n">
        <v>0.05</v>
      </c>
      <c r="H31" s="14">
        <f>IF(C31="","",COUNTIF(Sesiones!$I$8:$I$47,B31))</f>
        <v/>
      </c>
      <c r="I31" s="23">
        <f>IF(C31="","",IF(H31=0,"Sin trabajar",IF(COUNTIFS(Sesiones!$I$8:$I$47,B31,Sesiones!$K$8:$K$47,"?*")&gt;0,"Con evidencia","Sin evidencia")))</f>
        <v/>
      </c>
    </row>
    <row r="32" ht="28" customHeight="1">
      <c r="B32" s="35" t="inlineStr">
        <is>
          <t>CR5.2</t>
        </is>
      </c>
      <c r="C32" s="30" t="inlineStr">
        <is>
          <t>Propone hábitos de consumo sostenibles</t>
        </is>
      </c>
      <c r="D32" s="35" t="inlineStr">
        <is>
          <t>CE5</t>
        </is>
      </c>
      <c r="E32" s="32" t="inlineStr">
        <is>
          <t>Consumo responsable</t>
        </is>
      </c>
      <c r="F32" s="32" t="inlineStr">
        <is>
          <t>Producto o proyecto</t>
        </is>
      </c>
      <c r="G32" s="36" t="n">
        <v>0.05</v>
      </c>
      <c r="H32" s="14">
        <f>IF(C32="","",COUNTIF(Sesiones!$I$8:$I$47,B32))</f>
        <v/>
      </c>
      <c r="I32" s="23">
        <f>IF(C32="","",IF(H32=0,"Sin trabajar",IF(COUNTIFS(Sesiones!$I$8:$I$47,B32,Sesiones!$K$8:$K$47,"?*")&gt;0,"Con evidencia","Sin evidencia")))</f>
        <v/>
      </c>
    </row>
    <row r="33" ht="28" customHeight="1">
      <c r="B33" s="35" t="n"/>
      <c r="C33" s="30" t="n"/>
      <c r="D33" s="35" t="n"/>
      <c r="E33" s="32" t="n"/>
      <c r="F33" s="32" t="n"/>
      <c r="G33" s="36" t="n"/>
      <c r="H33" s="14">
        <f>IF(C33="","",COUNTIF(Sesiones!$I$8:$I$47,B33))</f>
        <v/>
      </c>
      <c r="I33" s="23">
        <f>IF(C33="","",IF(H33=0,"Sin trabajar",IF(COUNTIFS(Sesiones!$I$8:$I$47,B33,Sesiones!$K$8:$K$47,"?*")&gt;0,"Con evidencia","Sin evidencia")))</f>
        <v/>
      </c>
    </row>
    <row r="34">
      <c r="B34" s="19" t="inlineStr">
        <is>
          <t>Total</t>
        </is>
      </c>
      <c r="C34" s="19" t="inlineStr"/>
      <c r="D34" s="19" t="inlineStr"/>
      <c r="E34" s="19" t="inlineStr"/>
      <c r="F34" s="19" t="inlineStr"/>
      <c r="G34" s="22">
        <f>SUM(G22:G33)</f>
        <v/>
      </c>
      <c r="H34" s="20">
        <f>SUM(H22:H33)</f>
        <v/>
      </c>
      <c r="I34" s="19">
        <f>IF(ROUND(G34,4)=1,"Suma 100 %","Ajusta los pesos")</f>
        <v/>
      </c>
    </row>
    <row r="36">
      <c r="B36" s="37" t="inlineStr">
        <is>
          <t>Los pesos son un reparto interno de tu criterio como docente; ajústalos a lo que establezca tu programación y la normativa de tu comunidad.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H12:H17">
    <cfRule type="cellIs" priority="1" operator="equal" dxfId="0">
      <formula>"Completa"</formula>
    </cfRule>
    <cfRule type="cellIs" priority="2" operator="equal" dxfId="1">
      <formula>"Parcial"</formula>
    </cfRule>
    <cfRule type="cellIs" priority="3" operator="equal" dxfId="2">
      <formula>"Sin sesiones"</formula>
    </cfRule>
  </conditionalFormatting>
  <conditionalFormatting sqref="I22:I33">
    <cfRule type="cellIs" priority="4" operator="equal" dxfId="0">
      <formula>"Con evidencia"</formula>
    </cfRule>
    <cfRule type="cellIs" priority="5" operator="equal" dxfId="1">
      <formula>"Sin evidencia"</formula>
    </cfRule>
    <cfRule type="cellIs" priority="6" operator="equal" dxfId="2">
      <formula>"Sin trabajar"</formula>
    </cfRule>
  </conditionalFormatting>
  <conditionalFormatting sqref="I34">
    <cfRule type="expression" priority="7" dxfId="2">
      <formula>$I$34&lt;&gt;"Suma 100 %"</formula>
    </cfRule>
  </conditionalFormatting>
  <conditionalFormatting sqref="G22:G33">
    <cfRule type="dataBar" priority="8">
      <dataBar>
        <cfvo type="num" val="0"/>
        <cfvo type="max"/>
        <color rgb="0010B981"/>
      </dataBar>
    </cfRule>
  </conditionalFormatting>
  <dataValidations count="3">
    <dataValidation sqref="D22:D33" showDropDown="0" showInputMessage="0" showErrorMessage="0" allowBlank="1" type="list">
      <formula1>=Ficha!$B$12:$B$17</formula1>
    </dataValidation>
    <dataValidation sqref="F22:F33" showDropDown="0" showInputMessage="0" showErrorMessage="0" allowBlank="1" type="list">
      <formula1>=Listas!$C$2:$C$7</formula1>
    </dataValidation>
    <dataValidation sqref="G22:G33" showDropDown="0" showInputMessage="0" showErrorMessage="1" allowBlank="1" errorTitle="Peso" error="Escribe el peso como porcentaje entre 0% y 100% (por ejemplo 10%)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O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2" customWidth="1" min="3" max="3"/>
    <col width="16" customWidth="1" min="4" max="4"/>
    <col width="46" customWidth="1" min="5" max="5"/>
    <col width="17" customWidth="1" min="6" max="6"/>
    <col width="9" customWidth="1" min="7" max="7"/>
    <col width="26" customWidth="1" min="8" max="8"/>
    <col width="10" customWidth="1" min="9" max="9"/>
    <col width="13" customWidth="1" min="10" max="10"/>
    <col width="30" customWidth="1" min="11" max="11"/>
    <col width="21" customWidth="1" min="12" max="12"/>
    <col width="9" customWidth="1" min="13" max="13"/>
    <col width="12" customWidth="1" min="14" max="14"/>
    <col width="20" customWidth="1" min="15" max="15"/>
  </cols>
  <sheetData>
    <row r="2" ht="34" customHeight="1">
      <c r="B2" s="1" t="inlineStr">
        <is>
          <t>Secuencia de sesiones y actividades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Una fila por sesión: fase, actividad, agrupamiento, duración, recurso, criterio que se trabaja y evidencia que recoges.</t>
        </is>
      </c>
    </row>
    <row r="5">
      <c r="B5" s="29" t="inlineStr">
        <is>
          <t>Duración estándar de la sesión (min):</t>
        </is>
      </c>
      <c r="E5" s="38">
        <f>Ficha!C8</f>
        <v/>
      </c>
      <c r="F5" s="31" t="inlineStr">
        <is>
          <t>Total de minutos:</t>
        </is>
      </c>
      <c r="G5" s="39">
        <f>SUM(G8:G47)</f>
        <v/>
      </c>
    </row>
    <row r="7" ht="32" customHeight="1">
      <c r="B7" s="12" t="inlineStr">
        <is>
          <t>Sesión</t>
        </is>
      </c>
      <c r="C7" s="12" t="inlineStr">
        <is>
          <t>Fecha</t>
        </is>
      </c>
      <c r="D7" s="12" t="inlineStr">
        <is>
          <t>Fase</t>
        </is>
      </c>
      <c r="E7" s="12" t="inlineStr">
        <is>
          <t>Actividad</t>
        </is>
      </c>
      <c r="F7" s="12" t="inlineStr">
        <is>
          <t>Agrupamiento</t>
        </is>
      </c>
      <c r="G7" s="12" t="inlineStr">
        <is>
          <t>Min</t>
        </is>
      </c>
      <c r="H7" s="12" t="inlineStr">
        <is>
          <t>Recurso principal</t>
        </is>
      </c>
      <c r="I7" s="12" t="inlineStr">
        <is>
          <t>Criterio</t>
        </is>
      </c>
      <c r="J7" s="12" t="inlineStr">
        <is>
          <t>Competencia</t>
        </is>
      </c>
      <c r="K7" s="12" t="inlineStr">
        <is>
          <t>Producto o evidencia</t>
        </is>
      </c>
      <c r="L7" s="12" t="inlineStr">
        <is>
          <t>Instrumento</t>
        </is>
      </c>
      <c r="M7" s="12" t="inlineStr">
        <is>
          <t>Semana</t>
        </is>
      </c>
      <c r="N7" s="12" t="inlineStr">
        <is>
          <t>Estado</t>
        </is>
      </c>
      <c r="O7" s="12" t="inlineStr">
        <is>
          <t>Aviso</t>
        </is>
      </c>
    </row>
    <row r="8" ht="28" customHeight="1">
      <c r="B8" s="23">
        <f>IF(E8="","","S"&amp;(ROW()-7))</f>
        <v/>
      </c>
      <c r="C8" s="40" t="n">
        <v>46279</v>
      </c>
      <c r="D8" s="32" t="inlineStr">
        <is>
          <t>Activación</t>
        </is>
      </c>
      <c r="E8" s="30" t="inlineStr">
        <is>
          <t>Asamblea: ¿de dónde viene lo que comemos?</t>
        </is>
      </c>
      <c r="F8" s="32" t="inlineStr">
        <is>
          <t>Gran grupo</t>
        </is>
      </c>
      <c r="G8" s="41" t="n">
        <v>55</v>
      </c>
      <c r="H8" s="32" t="inlineStr">
        <is>
          <t>Proyector y vídeo</t>
        </is>
      </c>
      <c r="I8" s="35" t="inlineStr">
        <is>
          <t>CR1.1</t>
        </is>
      </c>
      <c r="J8" s="23">
        <f>IF(I8="","",IFERROR(VLOOKUP(I8,Ficha!$B$22:$D$33,3,FALSE),"¿Criterio?"))</f>
        <v/>
      </c>
      <c r="K8" s="30" t="inlineStr">
        <is>
          <t>Mapa mental de ideas previas</t>
        </is>
      </c>
      <c r="L8" s="42">
        <f>IF(I8="","",IFERROR(VLOOKUP(I8,Ficha!$B$22:$F$33,5,FALSE),""))</f>
        <v/>
      </c>
      <c r="M8" s="14">
        <f>IF(OR(C8="",Ficha!$F$7=""),"",INT((C8-Ficha!$F$7)/7)+1)</f>
        <v/>
      </c>
      <c r="N8" s="35" t="inlineStr">
        <is>
          <t>Realizada</t>
        </is>
      </c>
      <c r="O8" s="23">
        <f>IF(E8="","",IF(I8="","Sin criterio",IF(J8="¿Criterio?","Criterio no existe",IF(AND(G8&lt;&gt;"",G8&gt;Ficha!$C$8),"Excede la sesión","OK"))))</f>
        <v/>
      </c>
    </row>
    <row r="9" ht="28" customHeight="1">
      <c r="B9" s="23">
        <f>IF(E9="","","S"&amp;(ROW()-7))</f>
        <v/>
      </c>
      <c r="C9" s="40" t="n">
        <v>46281</v>
      </c>
      <c r="D9" s="32" t="inlineStr">
        <is>
          <t>Exploración</t>
        </is>
      </c>
      <c r="E9" s="30" t="inlineStr">
        <is>
          <t>Búsqueda guiada de información sobre cultivos de temporada</t>
        </is>
      </c>
      <c r="F9" s="32" t="inlineStr">
        <is>
          <t>Parejas</t>
        </is>
      </c>
      <c r="G9" s="41" t="n">
        <v>55</v>
      </c>
      <c r="H9" s="32" t="inlineStr">
        <is>
          <t>Tablets del aula</t>
        </is>
      </c>
      <c r="I9" s="35" t="inlineStr">
        <is>
          <t>CR1.1</t>
        </is>
      </c>
      <c r="J9" s="23">
        <f>IF(I9="","",IFERROR(VLOOKUP(I9,Ficha!$B$22:$D$33,3,FALSE),"¿Criterio?"))</f>
        <v/>
      </c>
      <c r="K9" s="30" t="inlineStr">
        <is>
          <t>Ficha de fuentes</t>
        </is>
      </c>
      <c r="L9" s="42">
        <f>IF(I9="","",IFERROR(VLOOKUP(I9,Ficha!$B$22:$F$33,5,FALSE),""))</f>
        <v/>
      </c>
      <c r="M9" s="14">
        <f>IF(OR(C9="",Ficha!$F$7=""),"",INT((C9-Ficha!$F$7)/7)+1)</f>
        <v/>
      </c>
      <c r="N9" s="35" t="inlineStr">
        <is>
          <t>Realizada</t>
        </is>
      </c>
      <c r="O9" s="23">
        <f>IF(E9="","",IF(I9="","Sin criterio",IF(J9="¿Criterio?","Criterio no existe",IF(AND(G9&lt;&gt;"",G9&gt;Ficha!$C$8),"Excede la sesión","OK"))))</f>
        <v/>
      </c>
    </row>
    <row r="10" ht="28" customHeight="1">
      <c r="B10" s="23">
        <f>IF(E10="","","S"&amp;(ROW()-7))</f>
        <v/>
      </c>
      <c r="C10" s="40" t="n">
        <v>46283</v>
      </c>
      <c r="D10" s="32" t="inlineStr">
        <is>
          <t>Exploración</t>
        </is>
      </c>
      <c r="E10" s="30" t="inlineStr">
        <is>
          <t>Contraste de fuentes y selección de datos fiables</t>
        </is>
      </c>
      <c r="F10" s="32" t="inlineStr">
        <is>
          <t>Parejas</t>
        </is>
      </c>
      <c r="G10" s="41" t="n">
        <v>55</v>
      </c>
      <c r="H10" s="32" t="inlineStr">
        <is>
          <t>Tablets del aula</t>
        </is>
      </c>
      <c r="I10" s="35" t="inlineStr">
        <is>
          <t>CR1.2</t>
        </is>
      </c>
      <c r="J10" s="23">
        <f>IF(I10="","",IFERROR(VLOOKUP(I10,Ficha!$B$22:$D$33,3,FALSE),"¿Criterio?"))</f>
        <v/>
      </c>
      <c r="K10" s="30" t="inlineStr">
        <is>
          <t>Tabla de fuentes contrastadas</t>
        </is>
      </c>
      <c r="L10" s="42">
        <f>IF(I10="","",IFERROR(VLOOKUP(I10,Ficha!$B$22:$F$33,5,FALSE),""))</f>
        <v/>
      </c>
      <c r="M10" s="14">
        <f>IF(OR(C10="",Ficha!$F$7=""),"",INT((C10-Ficha!$F$7)/7)+1)</f>
        <v/>
      </c>
      <c r="N10" s="35" t="inlineStr">
        <is>
          <t>Realizada</t>
        </is>
      </c>
      <c r="O10" s="23">
        <f>IF(E10="","",IF(I10="","Sin criterio",IF(J10="¿Criterio?","Criterio no existe",IF(AND(G10&lt;&gt;"",G10&gt;Ficha!$C$8),"Excede la sesión","OK"))))</f>
        <v/>
      </c>
    </row>
    <row r="11" ht="28" customHeight="1">
      <c r="B11" s="23">
        <f>IF(E11="","","S"&amp;(ROW()-7))</f>
        <v/>
      </c>
      <c r="C11" s="40" t="n">
        <v>46286</v>
      </c>
      <c r="D11" s="32" t="inlineStr">
        <is>
          <t>Exploración</t>
        </is>
      </c>
      <c r="E11" s="30" t="inlineStr">
        <is>
          <t>Diseño del experimento: ¿qué necesita una semilla?</t>
        </is>
      </c>
      <c r="F11" s="32" t="inlineStr">
        <is>
          <t>Grupos pequeños</t>
        </is>
      </c>
      <c r="G11" s="41" t="n">
        <v>55</v>
      </c>
      <c r="H11" s="32" t="inlineStr">
        <is>
          <t>Kit de semilleros y tierra</t>
        </is>
      </c>
      <c r="I11" s="35" t="inlineStr">
        <is>
          <t>CR2.1</t>
        </is>
      </c>
      <c r="J11" s="23">
        <f>IF(I11="","",IFERROR(VLOOKUP(I11,Ficha!$B$22:$D$33,3,FALSE),"¿Criterio?"))</f>
        <v/>
      </c>
      <c r="K11" s="30" t="inlineStr">
        <is>
          <t>Hipótesis por equipos</t>
        </is>
      </c>
      <c r="L11" s="42">
        <f>IF(I11="","",IFERROR(VLOOKUP(I11,Ficha!$B$22:$F$33,5,FALSE),""))</f>
        <v/>
      </c>
      <c r="M11" s="14">
        <f>IF(OR(C11="",Ficha!$F$7=""),"",INT((C11-Ficha!$F$7)/7)+1)</f>
        <v/>
      </c>
      <c r="N11" s="35" t="inlineStr">
        <is>
          <t>Realizada</t>
        </is>
      </c>
      <c r="O11" s="23">
        <f>IF(E11="","",IF(I11="","Sin criterio",IF(J11="¿Criterio?","Criterio no existe",IF(AND(G11&lt;&gt;"",G11&gt;Ficha!$C$8),"Excede la sesión","OK"))))</f>
        <v/>
      </c>
    </row>
    <row r="12" ht="28" customHeight="1">
      <c r="B12" s="23">
        <f>IF(E12="","","S"&amp;(ROW()-7))</f>
        <v/>
      </c>
      <c r="C12" s="40" t="n">
        <v>46288</v>
      </c>
      <c r="D12" s="32" t="inlineStr">
        <is>
          <t>Estructuración</t>
        </is>
      </c>
      <c r="E12" s="30" t="inlineStr">
        <is>
          <t>Planificación del huerto: roles y calendario de tareas</t>
        </is>
      </c>
      <c r="F12" s="32" t="inlineStr">
        <is>
          <t>Grupos pequeños</t>
        </is>
      </c>
      <c r="G12" s="41" t="n">
        <v>55</v>
      </c>
      <c r="H12" s="32" t="inlineStr">
        <is>
          <t>Cartulinas y rotuladores</t>
        </is>
      </c>
      <c r="I12" s="35" t="inlineStr">
        <is>
          <t>CR3.1</t>
        </is>
      </c>
      <c r="J12" s="23">
        <f>IF(I12="","",IFERROR(VLOOKUP(I12,Ficha!$B$22:$D$33,3,FALSE),"¿Criterio?"))</f>
        <v/>
      </c>
      <c r="K12" s="30" t="inlineStr">
        <is>
          <t>Calendario de equipo</t>
        </is>
      </c>
      <c r="L12" s="42">
        <f>IF(I12="","",IFERROR(VLOOKUP(I12,Ficha!$B$22:$F$33,5,FALSE),""))</f>
        <v/>
      </c>
      <c r="M12" s="14">
        <f>IF(OR(C12="",Ficha!$F$7=""),"",INT((C12-Ficha!$F$7)/7)+1)</f>
        <v/>
      </c>
      <c r="N12" s="35" t="inlineStr">
        <is>
          <t>Realizada</t>
        </is>
      </c>
      <c r="O12" s="23">
        <f>IF(E12="","",IF(I12="","Sin criterio",IF(J12="¿Criterio?","Criterio no existe",IF(AND(G12&lt;&gt;"",G12&gt;Ficha!$C$8),"Excede la sesión","OK"))))</f>
        <v/>
      </c>
    </row>
    <row r="13" ht="28" customHeight="1">
      <c r="B13" s="23">
        <f>IF(E13="","","S"&amp;(ROW()-7))</f>
        <v/>
      </c>
      <c r="C13" s="40" t="n">
        <v>46290</v>
      </c>
      <c r="D13" s="32" t="inlineStr">
        <is>
          <t>Aplicación</t>
        </is>
      </c>
      <c r="E13" s="30" t="inlineStr">
        <is>
          <t>Construcción del bancal y siembra</t>
        </is>
      </c>
      <c r="F13" s="32" t="inlineStr">
        <is>
          <t>Grupos pequeños</t>
        </is>
      </c>
      <c r="G13" s="41" t="n">
        <v>55</v>
      </c>
      <c r="H13" s="32" t="inlineStr">
        <is>
          <t>Herramientas de huerto</t>
        </is>
      </c>
      <c r="I13" s="35" t="inlineStr">
        <is>
          <t>CR3.2</t>
        </is>
      </c>
      <c r="J13" s="23">
        <f>IF(I13="","",IFERROR(VLOOKUP(I13,Ficha!$B$22:$D$33,3,FALSE),"¿Criterio?"))</f>
        <v/>
      </c>
      <c r="K13" s="30" t="inlineStr">
        <is>
          <t>Fotografía del bancal sembrado</t>
        </is>
      </c>
      <c r="L13" s="42">
        <f>IF(I13="","",IFERROR(VLOOKUP(I13,Ficha!$B$22:$F$33,5,FALSE),""))</f>
        <v/>
      </c>
      <c r="M13" s="14">
        <f>IF(OR(C13="",Ficha!$F$7=""),"",INT((C13-Ficha!$F$7)/7)+1)</f>
        <v/>
      </c>
      <c r="N13" s="35" t="inlineStr">
        <is>
          <t>Realizada</t>
        </is>
      </c>
      <c r="O13" s="23">
        <f>IF(E13="","",IF(I13="","Sin criterio",IF(J13="¿Criterio?","Criterio no existe",IF(AND(G13&lt;&gt;"",G13&gt;Ficha!$C$8),"Excede la sesión","OK"))))</f>
        <v/>
      </c>
    </row>
    <row r="14" ht="28" customHeight="1">
      <c r="B14" s="23">
        <f>IF(E14="","","S"&amp;(ROW()-7))</f>
        <v/>
      </c>
      <c r="C14" s="40" t="n">
        <v>46293</v>
      </c>
      <c r="D14" s="32" t="inlineStr">
        <is>
          <t>Aplicación</t>
        </is>
      </c>
      <c r="E14" s="30" t="inlineStr">
        <is>
          <t>Medición y registro del crecimiento (semana 1)</t>
        </is>
      </c>
      <c r="F14" s="32" t="inlineStr">
        <is>
          <t>Parejas</t>
        </is>
      </c>
      <c r="G14" s="41" t="n">
        <v>40</v>
      </c>
      <c r="H14" s="32" t="inlineStr">
        <is>
          <t>Cuaderno de campo</t>
        </is>
      </c>
      <c r="I14" s="35" t="inlineStr">
        <is>
          <t>CR2.2</t>
        </is>
      </c>
      <c r="J14" s="23">
        <f>IF(I14="","",IFERROR(VLOOKUP(I14,Ficha!$B$22:$D$33,3,FALSE),"¿Criterio?"))</f>
        <v/>
      </c>
      <c r="K14" s="30" t="inlineStr">
        <is>
          <t>Tabla de registro</t>
        </is>
      </c>
      <c r="L14" s="42">
        <f>IF(I14="","",IFERROR(VLOOKUP(I14,Ficha!$B$22:$F$33,5,FALSE),""))</f>
        <v/>
      </c>
      <c r="M14" s="14">
        <f>IF(OR(C14="",Ficha!$F$7=""),"",INT((C14-Ficha!$F$7)/7)+1)</f>
        <v/>
      </c>
      <c r="N14" s="35" t="inlineStr">
        <is>
          <t>Ajustada</t>
        </is>
      </c>
      <c r="O14" s="23">
        <f>IF(E14="","",IF(I14="","Sin criterio",IF(J14="¿Criterio?","Criterio no existe",IF(AND(G14&lt;&gt;"",G14&gt;Ficha!$C$8),"Excede la sesión","OK"))))</f>
        <v/>
      </c>
    </row>
    <row r="15" ht="28" customHeight="1">
      <c r="B15" s="23">
        <f>IF(E15="","","S"&amp;(ROW()-7))</f>
        <v/>
      </c>
      <c r="C15" s="40" t="n">
        <v>46295</v>
      </c>
      <c r="D15" s="32" t="inlineStr">
        <is>
          <t>Estructuración</t>
        </is>
      </c>
      <c r="E15" s="30" t="inlineStr">
        <is>
          <t>Elaboración de gráficas de crecimiento</t>
        </is>
      </c>
      <c r="F15" s="32" t="inlineStr">
        <is>
          <t>Individual</t>
        </is>
      </c>
      <c r="G15" s="41" t="n">
        <v>55</v>
      </c>
      <c r="H15" s="32" t="inlineStr">
        <is>
          <t>Tablets del aula</t>
        </is>
      </c>
      <c r="I15" s="35" t="inlineStr">
        <is>
          <t>CR2.3</t>
        </is>
      </c>
      <c r="J15" s="23">
        <f>IF(I15="","",IFERROR(VLOOKUP(I15,Ficha!$B$22:$D$33,3,FALSE),"¿Criterio?"))</f>
        <v/>
      </c>
      <c r="K15" s="30" t="inlineStr">
        <is>
          <t>Gráfica comentada</t>
        </is>
      </c>
      <c r="L15" s="42">
        <f>IF(I15="","",IFERROR(VLOOKUP(I15,Ficha!$B$22:$F$33,5,FALSE),""))</f>
        <v/>
      </c>
      <c r="M15" s="14">
        <f>IF(OR(C15="",Ficha!$F$7=""),"",INT((C15-Ficha!$F$7)/7)+1)</f>
        <v/>
      </c>
      <c r="N15" s="35" t="inlineStr">
        <is>
          <t>Realizada</t>
        </is>
      </c>
      <c r="O15" s="23">
        <f>IF(E15="","",IF(I15="","Sin criterio",IF(J15="¿Criterio?","Criterio no existe",IF(AND(G15&lt;&gt;"",G15&gt;Ficha!$C$8),"Excede la sesión","OK"))))</f>
        <v/>
      </c>
    </row>
    <row r="16" ht="28" customHeight="1">
      <c r="B16" s="23">
        <f>IF(E16="","","S"&amp;(ROW()-7))</f>
        <v/>
      </c>
      <c r="C16" s="40" t="n">
        <v>46297</v>
      </c>
      <c r="D16" s="32" t="inlineStr">
        <is>
          <t>Aplicación</t>
        </is>
      </c>
      <c r="E16" s="30" t="inlineStr">
        <is>
          <t>Taller de alimentos de temporada y menú saludable</t>
        </is>
      </c>
      <c r="F16" s="32" t="inlineStr">
        <is>
          <t>Grupos pequeños</t>
        </is>
      </c>
      <c r="G16" s="41" t="n">
        <v>55</v>
      </c>
      <c r="H16" s="32" t="inlineStr">
        <is>
          <t>Fichas de alimentos</t>
        </is>
      </c>
      <c r="I16" s="35" t="inlineStr">
        <is>
          <t>CR5.1</t>
        </is>
      </c>
      <c r="J16" s="23">
        <f>IF(I16="","",IFERROR(VLOOKUP(I16,Ficha!$B$22:$D$33,3,FALSE),"¿Criterio?"))</f>
        <v/>
      </c>
      <c r="K16" s="30" t="inlineStr">
        <is>
          <t>Menú de temporada</t>
        </is>
      </c>
      <c r="L16" s="42">
        <f>IF(I16="","",IFERROR(VLOOKUP(I16,Ficha!$B$22:$F$33,5,FALSE),""))</f>
        <v/>
      </c>
      <c r="M16" s="14">
        <f>IF(OR(C16="",Ficha!$F$7=""),"",INT((C16-Ficha!$F$7)/7)+1)</f>
        <v/>
      </c>
      <c r="N16" s="35" t="inlineStr">
        <is>
          <t>Realizada</t>
        </is>
      </c>
      <c r="O16" s="23">
        <f>IF(E16="","",IF(I16="","Sin criterio",IF(J16="¿Criterio?","Criterio no existe",IF(AND(G16&lt;&gt;"",G16&gt;Ficha!$C$8),"Excede la sesión","OK"))))</f>
        <v/>
      </c>
    </row>
    <row r="17" ht="28" customHeight="1">
      <c r="B17" s="23">
        <f>IF(E17="","","S"&amp;(ROW()-7))</f>
        <v/>
      </c>
      <c r="C17" s="40" t="n">
        <v>46300</v>
      </c>
      <c r="D17" s="32" t="inlineStr">
        <is>
          <t>Aplicación</t>
        </is>
      </c>
      <c r="E17" s="30" t="inlineStr">
        <is>
          <t>Decálogo de consumo sostenible</t>
        </is>
      </c>
      <c r="F17" s="32" t="inlineStr">
        <is>
          <t>Gran grupo</t>
        </is>
      </c>
      <c r="G17" s="41" t="n">
        <v>45</v>
      </c>
      <c r="H17" s="32" t="inlineStr">
        <is>
          <t>Proyector y vídeo</t>
        </is>
      </c>
      <c r="I17" s="35" t="inlineStr">
        <is>
          <t>CR5.2</t>
        </is>
      </c>
      <c r="J17" s="23">
        <f>IF(I17="","",IFERROR(VLOOKUP(I17,Ficha!$B$22:$D$33,3,FALSE),"¿Criterio?"))</f>
        <v/>
      </c>
      <c r="K17" s="30" t="inlineStr">
        <is>
          <t>Decálogo del aula</t>
        </is>
      </c>
      <c r="L17" s="42">
        <f>IF(I17="","",IFERROR(VLOOKUP(I17,Ficha!$B$22:$F$33,5,FALSE),""))</f>
        <v/>
      </c>
      <c r="M17" s="14">
        <f>IF(OR(C17="",Ficha!$F$7=""),"",INT((C17-Ficha!$F$7)/7)+1)</f>
        <v/>
      </c>
      <c r="N17" s="35" t="inlineStr">
        <is>
          <t>Prevista</t>
        </is>
      </c>
      <c r="O17" s="23">
        <f>IF(E17="","",IF(I17="","Sin criterio",IF(J17="¿Criterio?","Criterio no existe",IF(AND(G17&lt;&gt;"",G17&gt;Ficha!$C$8),"Excede la sesión","OK"))))</f>
        <v/>
      </c>
    </row>
    <row r="18" ht="28" customHeight="1">
      <c r="B18" s="23">
        <f>IF(E18="","","S"&amp;(ROW()-7))</f>
        <v/>
      </c>
      <c r="C18" s="40" t="n">
        <v>46302</v>
      </c>
      <c r="D18" s="32" t="inlineStr">
        <is>
          <t>Evaluación</t>
        </is>
      </c>
      <c r="E18" s="30" t="inlineStr">
        <is>
          <t>Exposición de resultados a otra clase</t>
        </is>
      </c>
      <c r="F18" s="32" t="inlineStr">
        <is>
          <t>Grupos pequeños</t>
        </is>
      </c>
      <c r="G18" s="41" t="n">
        <v>55</v>
      </c>
      <c r="H18" s="32" t="inlineStr">
        <is>
          <t>Rúbrica impresa</t>
        </is>
      </c>
      <c r="I18" s="35" t="inlineStr">
        <is>
          <t>CR4.1</t>
        </is>
      </c>
      <c r="J18" s="23">
        <f>IF(I18="","",IFERROR(VLOOKUP(I18,Ficha!$B$22:$D$33,3,FALSE),"¿Criterio?"))</f>
        <v/>
      </c>
      <c r="K18" s="30" t="inlineStr">
        <is>
          <t>Exposición oral</t>
        </is>
      </c>
      <c r="L18" s="42">
        <f>IF(I18="","",IFERROR(VLOOKUP(I18,Ficha!$B$22:$F$33,5,FALSE),""))</f>
        <v/>
      </c>
      <c r="M18" s="14">
        <f>IF(OR(C18="",Ficha!$F$7=""),"",INT((C18-Ficha!$F$7)/7)+1)</f>
        <v/>
      </c>
      <c r="N18" s="35" t="inlineStr">
        <is>
          <t>Prevista</t>
        </is>
      </c>
      <c r="O18" s="23">
        <f>IF(E18="","",IF(I18="","Sin criterio",IF(J18="¿Criterio?","Criterio no existe",IF(AND(G18&lt;&gt;"",G18&gt;Ficha!$C$8),"Excede la sesión","OK"))))</f>
        <v/>
      </c>
    </row>
    <row r="19" ht="28" customHeight="1">
      <c r="B19" s="23">
        <f>IF(E19="","","S"&amp;(ROW()-7))</f>
        <v/>
      </c>
      <c r="C19" s="40" t="n">
        <v>46304</v>
      </c>
      <c r="D19" s="32" t="inlineStr">
        <is>
          <t>Evaluación</t>
        </is>
      </c>
      <c r="E19" s="30" t="inlineStr">
        <is>
          <t>Prueba escrita y autoevaluación</t>
        </is>
      </c>
      <c r="F19" s="32" t="inlineStr">
        <is>
          <t>Individual</t>
        </is>
      </c>
      <c r="G19" s="41" t="n">
        <v>55</v>
      </c>
      <c r="H19" s="32" t="inlineStr">
        <is>
          <t>Prueba escrita</t>
        </is>
      </c>
      <c r="I19" s="35" t="inlineStr">
        <is>
          <t>CR4.2</t>
        </is>
      </c>
      <c r="J19" s="23">
        <f>IF(I19="","",IFERROR(VLOOKUP(I19,Ficha!$B$22:$D$33,3,FALSE),"¿Criterio?"))</f>
        <v/>
      </c>
      <c r="K19" s="30" t="inlineStr">
        <is>
          <t>Prueba y autoevaluación</t>
        </is>
      </c>
      <c r="L19" s="42">
        <f>IF(I19="","",IFERROR(VLOOKUP(I19,Ficha!$B$22:$F$33,5,FALSE),""))</f>
        <v/>
      </c>
      <c r="M19" s="14">
        <f>IF(OR(C19="",Ficha!$F$7=""),"",INT((C19-Ficha!$F$7)/7)+1)</f>
        <v/>
      </c>
      <c r="N19" s="35" t="inlineStr">
        <is>
          <t>Prevista</t>
        </is>
      </c>
      <c r="O19" s="23">
        <f>IF(E19="","",IF(I19="","Sin criterio",IF(J19="¿Criterio?","Criterio no existe",IF(AND(G19&lt;&gt;"",G19&gt;Ficha!$C$8),"Excede la sesión","OK"))))</f>
        <v/>
      </c>
    </row>
    <row r="20">
      <c r="B20" s="23">
        <f>IF(E20="","","S"&amp;(ROW()-7))</f>
        <v/>
      </c>
      <c r="C20" s="40" t="n"/>
      <c r="D20" s="32" t="n"/>
      <c r="E20" s="30" t="n"/>
      <c r="F20" s="32" t="n"/>
      <c r="G20" s="41" t="n"/>
      <c r="H20" s="32" t="n"/>
      <c r="I20" s="35" t="n"/>
      <c r="J20" s="23">
        <f>IF(I20="","",IFERROR(VLOOKUP(I20,Ficha!$B$22:$D$33,3,FALSE),"¿Criterio?"))</f>
        <v/>
      </c>
      <c r="K20" s="30" t="n"/>
      <c r="L20" s="42">
        <f>IF(I20="","",IFERROR(VLOOKUP(I20,Ficha!$B$22:$F$33,5,FALSE),""))</f>
        <v/>
      </c>
      <c r="M20" s="14">
        <f>IF(OR(C20="",Ficha!$F$7=""),"",INT((C20-Ficha!$F$7)/7)+1)</f>
        <v/>
      </c>
      <c r="N20" s="35" t="n"/>
      <c r="O20" s="23">
        <f>IF(E20="","",IF(I20="","Sin criterio",IF(J20="¿Criterio?","Criterio no existe",IF(AND(G20&lt;&gt;"",G20&gt;Ficha!$C$8),"Excede la sesión","OK"))))</f>
        <v/>
      </c>
    </row>
    <row r="21">
      <c r="B21" s="23">
        <f>IF(E21="","","S"&amp;(ROW()-7))</f>
        <v/>
      </c>
      <c r="C21" s="40" t="n"/>
      <c r="D21" s="32" t="n"/>
      <c r="E21" s="30" t="n"/>
      <c r="F21" s="32" t="n"/>
      <c r="G21" s="41" t="n"/>
      <c r="H21" s="32" t="n"/>
      <c r="I21" s="35" t="n"/>
      <c r="J21" s="23">
        <f>IF(I21="","",IFERROR(VLOOKUP(I21,Ficha!$B$22:$D$33,3,FALSE),"¿Criterio?"))</f>
        <v/>
      </c>
      <c r="K21" s="30" t="n"/>
      <c r="L21" s="42">
        <f>IF(I21="","",IFERROR(VLOOKUP(I21,Ficha!$B$22:$F$33,5,FALSE),""))</f>
        <v/>
      </c>
      <c r="M21" s="14">
        <f>IF(OR(C21="",Ficha!$F$7=""),"",INT((C21-Ficha!$F$7)/7)+1)</f>
        <v/>
      </c>
      <c r="N21" s="35" t="n"/>
      <c r="O21" s="23">
        <f>IF(E21="","",IF(I21="","Sin criterio",IF(J21="¿Criterio?","Criterio no existe",IF(AND(G21&lt;&gt;"",G21&gt;Ficha!$C$8),"Excede la sesión","OK"))))</f>
        <v/>
      </c>
    </row>
    <row r="22">
      <c r="B22" s="23">
        <f>IF(E22="","","S"&amp;(ROW()-7))</f>
        <v/>
      </c>
      <c r="C22" s="40" t="n"/>
      <c r="D22" s="32" t="n"/>
      <c r="E22" s="30" t="n"/>
      <c r="F22" s="32" t="n"/>
      <c r="G22" s="41" t="n"/>
      <c r="H22" s="32" t="n"/>
      <c r="I22" s="35" t="n"/>
      <c r="J22" s="23">
        <f>IF(I22="","",IFERROR(VLOOKUP(I22,Ficha!$B$22:$D$33,3,FALSE),"¿Criterio?"))</f>
        <v/>
      </c>
      <c r="K22" s="30" t="n"/>
      <c r="L22" s="42">
        <f>IF(I22="","",IFERROR(VLOOKUP(I22,Ficha!$B$22:$F$33,5,FALSE),""))</f>
        <v/>
      </c>
      <c r="M22" s="14">
        <f>IF(OR(C22="",Ficha!$F$7=""),"",INT((C22-Ficha!$F$7)/7)+1)</f>
        <v/>
      </c>
      <c r="N22" s="35" t="n"/>
      <c r="O22" s="23">
        <f>IF(E22="","",IF(I22="","Sin criterio",IF(J22="¿Criterio?","Criterio no existe",IF(AND(G22&lt;&gt;"",G22&gt;Ficha!$C$8),"Excede la sesión","OK"))))</f>
        <v/>
      </c>
    </row>
    <row r="23">
      <c r="B23" s="23">
        <f>IF(E23="","","S"&amp;(ROW()-7))</f>
        <v/>
      </c>
      <c r="C23" s="40" t="n"/>
      <c r="D23" s="32" t="n"/>
      <c r="E23" s="30" t="n"/>
      <c r="F23" s="32" t="n"/>
      <c r="G23" s="41" t="n"/>
      <c r="H23" s="32" t="n"/>
      <c r="I23" s="35" t="n"/>
      <c r="J23" s="23">
        <f>IF(I23="","",IFERROR(VLOOKUP(I23,Ficha!$B$22:$D$33,3,FALSE),"¿Criterio?"))</f>
        <v/>
      </c>
      <c r="K23" s="30" t="n"/>
      <c r="L23" s="42">
        <f>IF(I23="","",IFERROR(VLOOKUP(I23,Ficha!$B$22:$F$33,5,FALSE),""))</f>
        <v/>
      </c>
      <c r="M23" s="14">
        <f>IF(OR(C23="",Ficha!$F$7=""),"",INT((C23-Ficha!$F$7)/7)+1)</f>
        <v/>
      </c>
      <c r="N23" s="35" t="n"/>
      <c r="O23" s="23">
        <f>IF(E23="","",IF(I23="","Sin criterio",IF(J23="¿Criterio?","Criterio no existe",IF(AND(G23&lt;&gt;"",G23&gt;Ficha!$C$8),"Excede la sesión","OK"))))</f>
        <v/>
      </c>
    </row>
    <row r="24">
      <c r="B24" s="23">
        <f>IF(E24="","","S"&amp;(ROW()-7))</f>
        <v/>
      </c>
      <c r="C24" s="40" t="n"/>
      <c r="D24" s="32" t="n"/>
      <c r="E24" s="30" t="n"/>
      <c r="F24" s="32" t="n"/>
      <c r="G24" s="41" t="n"/>
      <c r="H24" s="32" t="n"/>
      <c r="I24" s="35" t="n"/>
      <c r="J24" s="23">
        <f>IF(I24="","",IFERROR(VLOOKUP(I24,Ficha!$B$22:$D$33,3,FALSE),"¿Criterio?"))</f>
        <v/>
      </c>
      <c r="K24" s="30" t="n"/>
      <c r="L24" s="42">
        <f>IF(I24="","",IFERROR(VLOOKUP(I24,Ficha!$B$22:$F$33,5,FALSE),""))</f>
        <v/>
      </c>
      <c r="M24" s="14">
        <f>IF(OR(C24="",Ficha!$F$7=""),"",INT((C24-Ficha!$F$7)/7)+1)</f>
        <v/>
      </c>
      <c r="N24" s="35" t="n"/>
      <c r="O24" s="23">
        <f>IF(E24="","",IF(I24="","Sin criterio",IF(J24="¿Criterio?","Criterio no existe",IF(AND(G24&lt;&gt;"",G24&gt;Ficha!$C$8),"Excede la sesión","OK"))))</f>
        <v/>
      </c>
    </row>
    <row r="25">
      <c r="B25" s="23">
        <f>IF(E25="","","S"&amp;(ROW()-7))</f>
        <v/>
      </c>
      <c r="C25" s="40" t="n"/>
      <c r="D25" s="32" t="n"/>
      <c r="E25" s="30" t="n"/>
      <c r="F25" s="32" t="n"/>
      <c r="G25" s="41" t="n"/>
      <c r="H25" s="32" t="n"/>
      <c r="I25" s="35" t="n"/>
      <c r="J25" s="23">
        <f>IF(I25="","",IFERROR(VLOOKUP(I25,Ficha!$B$22:$D$33,3,FALSE),"¿Criterio?"))</f>
        <v/>
      </c>
      <c r="K25" s="30" t="n"/>
      <c r="L25" s="42">
        <f>IF(I25="","",IFERROR(VLOOKUP(I25,Ficha!$B$22:$F$33,5,FALSE),""))</f>
        <v/>
      </c>
      <c r="M25" s="14">
        <f>IF(OR(C25="",Ficha!$F$7=""),"",INT((C25-Ficha!$F$7)/7)+1)</f>
        <v/>
      </c>
      <c r="N25" s="35" t="n"/>
      <c r="O25" s="23">
        <f>IF(E25="","",IF(I25="","Sin criterio",IF(J25="¿Criterio?","Criterio no existe",IF(AND(G25&lt;&gt;"",G25&gt;Ficha!$C$8),"Excede la sesión","OK"))))</f>
        <v/>
      </c>
    </row>
    <row r="26">
      <c r="B26" s="23">
        <f>IF(E26="","","S"&amp;(ROW()-7))</f>
        <v/>
      </c>
      <c r="C26" s="40" t="n"/>
      <c r="D26" s="32" t="n"/>
      <c r="E26" s="30" t="n"/>
      <c r="F26" s="32" t="n"/>
      <c r="G26" s="41" t="n"/>
      <c r="H26" s="32" t="n"/>
      <c r="I26" s="35" t="n"/>
      <c r="J26" s="23">
        <f>IF(I26="","",IFERROR(VLOOKUP(I26,Ficha!$B$22:$D$33,3,FALSE),"¿Criterio?"))</f>
        <v/>
      </c>
      <c r="K26" s="30" t="n"/>
      <c r="L26" s="42">
        <f>IF(I26="","",IFERROR(VLOOKUP(I26,Ficha!$B$22:$F$33,5,FALSE),""))</f>
        <v/>
      </c>
      <c r="M26" s="14">
        <f>IF(OR(C26="",Ficha!$F$7=""),"",INT((C26-Ficha!$F$7)/7)+1)</f>
        <v/>
      </c>
      <c r="N26" s="35" t="n"/>
      <c r="O26" s="23">
        <f>IF(E26="","",IF(I26="","Sin criterio",IF(J26="¿Criterio?","Criterio no existe",IF(AND(G26&lt;&gt;"",G26&gt;Ficha!$C$8),"Excede la sesión","OK"))))</f>
        <v/>
      </c>
    </row>
    <row r="27">
      <c r="B27" s="23">
        <f>IF(E27="","","S"&amp;(ROW()-7))</f>
        <v/>
      </c>
      <c r="C27" s="40" t="n"/>
      <c r="D27" s="32" t="n"/>
      <c r="E27" s="30" t="n"/>
      <c r="F27" s="32" t="n"/>
      <c r="G27" s="41" t="n"/>
      <c r="H27" s="32" t="n"/>
      <c r="I27" s="35" t="n"/>
      <c r="J27" s="23">
        <f>IF(I27="","",IFERROR(VLOOKUP(I27,Ficha!$B$22:$D$33,3,FALSE),"¿Criterio?"))</f>
        <v/>
      </c>
      <c r="K27" s="30" t="n"/>
      <c r="L27" s="42">
        <f>IF(I27="","",IFERROR(VLOOKUP(I27,Ficha!$B$22:$F$33,5,FALSE),""))</f>
        <v/>
      </c>
      <c r="M27" s="14">
        <f>IF(OR(C27="",Ficha!$F$7=""),"",INT((C27-Ficha!$F$7)/7)+1)</f>
        <v/>
      </c>
      <c r="N27" s="35" t="n"/>
      <c r="O27" s="23">
        <f>IF(E27="","",IF(I27="","Sin criterio",IF(J27="¿Criterio?","Criterio no existe",IF(AND(G27&lt;&gt;"",G27&gt;Ficha!$C$8),"Excede la sesión","OK"))))</f>
        <v/>
      </c>
    </row>
    <row r="28">
      <c r="B28" s="23">
        <f>IF(E28="","","S"&amp;(ROW()-7))</f>
        <v/>
      </c>
      <c r="C28" s="40" t="n"/>
      <c r="D28" s="32" t="n"/>
      <c r="E28" s="30" t="n"/>
      <c r="F28" s="32" t="n"/>
      <c r="G28" s="41" t="n"/>
      <c r="H28" s="32" t="n"/>
      <c r="I28" s="35" t="n"/>
      <c r="J28" s="23">
        <f>IF(I28="","",IFERROR(VLOOKUP(I28,Ficha!$B$22:$D$33,3,FALSE),"¿Criterio?"))</f>
        <v/>
      </c>
      <c r="K28" s="30" t="n"/>
      <c r="L28" s="42">
        <f>IF(I28="","",IFERROR(VLOOKUP(I28,Ficha!$B$22:$F$33,5,FALSE),""))</f>
        <v/>
      </c>
      <c r="M28" s="14">
        <f>IF(OR(C28="",Ficha!$F$7=""),"",INT((C28-Ficha!$F$7)/7)+1)</f>
        <v/>
      </c>
      <c r="N28" s="35" t="n"/>
      <c r="O28" s="23">
        <f>IF(E28="","",IF(I28="","Sin criterio",IF(J28="¿Criterio?","Criterio no existe",IF(AND(G28&lt;&gt;"",G28&gt;Ficha!$C$8),"Excede la sesión","OK"))))</f>
        <v/>
      </c>
    </row>
    <row r="29">
      <c r="B29" s="23">
        <f>IF(E29="","","S"&amp;(ROW()-7))</f>
        <v/>
      </c>
      <c r="C29" s="40" t="n"/>
      <c r="D29" s="32" t="n"/>
      <c r="E29" s="30" t="n"/>
      <c r="F29" s="32" t="n"/>
      <c r="G29" s="41" t="n"/>
      <c r="H29" s="32" t="n"/>
      <c r="I29" s="35" t="n"/>
      <c r="J29" s="23">
        <f>IF(I29="","",IFERROR(VLOOKUP(I29,Ficha!$B$22:$D$33,3,FALSE),"¿Criterio?"))</f>
        <v/>
      </c>
      <c r="K29" s="30" t="n"/>
      <c r="L29" s="42">
        <f>IF(I29="","",IFERROR(VLOOKUP(I29,Ficha!$B$22:$F$33,5,FALSE),""))</f>
        <v/>
      </c>
      <c r="M29" s="14">
        <f>IF(OR(C29="",Ficha!$F$7=""),"",INT((C29-Ficha!$F$7)/7)+1)</f>
        <v/>
      </c>
      <c r="N29" s="35" t="n"/>
      <c r="O29" s="23">
        <f>IF(E29="","",IF(I29="","Sin criterio",IF(J29="¿Criterio?","Criterio no existe",IF(AND(G29&lt;&gt;"",G29&gt;Ficha!$C$8),"Excede la sesión","OK"))))</f>
        <v/>
      </c>
    </row>
    <row r="30">
      <c r="B30" s="23">
        <f>IF(E30="","","S"&amp;(ROW()-7))</f>
        <v/>
      </c>
      <c r="C30" s="40" t="n"/>
      <c r="D30" s="32" t="n"/>
      <c r="E30" s="30" t="n"/>
      <c r="F30" s="32" t="n"/>
      <c r="G30" s="41" t="n"/>
      <c r="H30" s="32" t="n"/>
      <c r="I30" s="35" t="n"/>
      <c r="J30" s="23">
        <f>IF(I30="","",IFERROR(VLOOKUP(I30,Ficha!$B$22:$D$33,3,FALSE),"¿Criterio?"))</f>
        <v/>
      </c>
      <c r="K30" s="30" t="n"/>
      <c r="L30" s="42">
        <f>IF(I30="","",IFERROR(VLOOKUP(I30,Ficha!$B$22:$F$33,5,FALSE),""))</f>
        <v/>
      </c>
      <c r="M30" s="14">
        <f>IF(OR(C30="",Ficha!$F$7=""),"",INT((C30-Ficha!$F$7)/7)+1)</f>
        <v/>
      </c>
      <c r="N30" s="35" t="n"/>
      <c r="O30" s="23">
        <f>IF(E30="","",IF(I30="","Sin criterio",IF(J30="¿Criterio?","Criterio no existe",IF(AND(G30&lt;&gt;"",G30&gt;Ficha!$C$8),"Excede la sesión","OK"))))</f>
        <v/>
      </c>
    </row>
    <row r="31">
      <c r="B31" s="23">
        <f>IF(E31="","","S"&amp;(ROW()-7))</f>
        <v/>
      </c>
      <c r="C31" s="40" t="n"/>
      <c r="D31" s="32" t="n"/>
      <c r="E31" s="30" t="n"/>
      <c r="F31" s="32" t="n"/>
      <c r="G31" s="41" t="n"/>
      <c r="H31" s="32" t="n"/>
      <c r="I31" s="35" t="n"/>
      <c r="J31" s="23">
        <f>IF(I31="","",IFERROR(VLOOKUP(I31,Ficha!$B$22:$D$33,3,FALSE),"¿Criterio?"))</f>
        <v/>
      </c>
      <c r="K31" s="30" t="n"/>
      <c r="L31" s="42">
        <f>IF(I31="","",IFERROR(VLOOKUP(I31,Ficha!$B$22:$F$33,5,FALSE),""))</f>
        <v/>
      </c>
      <c r="M31" s="14">
        <f>IF(OR(C31="",Ficha!$F$7=""),"",INT((C31-Ficha!$F$7)/7)+1)</f>
        <v/>
      </c>
      <c r="N31" s="35" t="n"/>
      <c r="O31" s="23">
        <f>IF(E31="","",IF(I31="","Sin criterio",IF(J31="¿Criterio?","Criterio no existe",IF(AND(G31&lt;&gt;"",G31&gt;Ficha!$C$8),"Excede la sesión","OK"))))</f>
        <v/>
      </c>
    </row>
    <row r="32">
      <c r="B32" s="23">
        <f>IF(E32="","","S"&amp;(ROW()-7))</f>
        <v/>
      </c>
      <c r="C32" s="40" t="n"/>
      <c r="D32" s="32" t="n"/>
      <c r="E32" s="30" t="n"/>
      <c r="F32" s="32" t="n"/>
      <c r="G32" s="41" t="n"/>
      <c r="H32" s="32" t="n"/>
      <c r="I32" s="35" t="n"/>
      <c r="J32" s="23">
        <f>IF(I32="","",IFERROR(VLOOKUP(I32,Ficha!$B$22:$D$33,3,FALSE),"¿Criterio?"))</f>
        <v/>
      </c>
      <c r="K32" s="30" t="n"/>
      <c r="L32" s="42">
        <f>IF(I32="","",IFERROR(VLOOKUP(I32,Ficha!$B$22:$F$33,5,FALSE),""))</f>
        <v/>
      </c>
      <c r="M32" s="14">
        <f>IF(OR(C32="",Ficha!$F$7=""),"",INT((C32-Ficha!$F$7)/7)+1)</f>
        <v/>
      </c>
      <c r="N32" s="35" t="n"/>
      <c r="O32" s="23">
        <f>IF(E32="","",IF(I32="","Sin criterio",IF(J32="¿Criterio?","Criterio no existe",IF(AND(G32&lt;&gt;"",G32&gt;Ficha!$C$8),"Excede la sesión","OK"))))</f>
        <v/>
      </c>
    </row>
    <row r="33">
      <c r="B33" s="23">
        <f>IF(E33="","","S"&amp;(ROW()-7))</f>
        <v/>
      </c>
      <c r="C33" s="40" t="n"/>
      <c r="D33" s="32" t="n"/>
      <c r="E33" s="30" t="n"/>
      <c r="F33" s="32" t="n"/>
      <c r="G33" s="41" t="n"/>
      <c r="H33" s="32" t="n"/>
      <c r="I33" s="35" t="n"/>
      <c r="J33" s="23">
        <f>IF(I33="","",IFERROR(VLOOKUP(I33,Ficha!$B$22:$D$33,3,FALSE),"¿Criterio?"))</f>
        <v/>
      </c>
      <c r="K33" s="30" t="n"/>
      <c r="L33" s="42">
        <f>IF(I33="","",IFERROR(VLOOKUP(I33,Ficha!$B$22:$F$33,5,FALSE),""))</f>
        <v/>
      </c>
      <c r="M33" s="14">
        <f>IF(OR(C33="",Ficha!$F$7=""),"",INT((C33-Ficha!$F$7)/7)+1)</f>
        <v/>
      </c>
      <c r="N33" s="35" t="n"/>
      <c r="O33" s="23">
        <f>IF(E33="","",IF(I33="","Sin criterio",IF(J33="¿Criterio?","Criterio no existe",IF(AND(G33&lt;&gt;"",G33&gt;Ficha!$C$8),"Excede la sesión","OK"))))</f>
        <v/>
      </c>
    </row>
    <row r="34">
      <c r="B34" s="23">
        <f>IF(E34="","","S"&amp;(ROW()-7))</f>
        <v/>
      </c>
      <c r="C34" s="40" t="n"/>
      <c r="D34" s="32" t="n"/>
      <c r="E34" s="30" t="n"/>
      <c r="F34" s="32" t="n"/>
      <c r="G34" s="41" t="n"/>
      <c r="H34" s="32" t="n"/>
      <c r="I34" s="35" t="n"/>
      <c r="J34" s="23">
        <f>IF(I34="","",IFERROR(VLOOKUP(I34,Ficha!$B$22:$D$33,3,FALSE),"¿Criterio?"))</f>
        <v/>
      </c>
      <c r="K34" s="30" t="n"/>
      <c r="L34" s="42">
        <f>IF(I34="","",IFERROR(VLOOKUP(I34,Ficha!$B$22:$F$33,5,FALSE),""))</f>
        <v/>
      </c>
      <c r="M34" s="14">
        <f>IF(OR(C34="",Ficha!$F$7=""),"",INT((C34-Ficha!$F$7)/7)+1)</f>
        <v/>
      </c>
      <c r="N34" s="35" t="n"/>
      <c r="O34" s="23">
        <f>IF(E34="","",IF(I34="","Sin criterio",IF(J34="¿Criterio?","Criterio no existe",IF(AND(G34&lt;&gt;"",G34&gt;Ficha!$C$8),"Excede la sesión","OK"))))</f>
        <v/>
      </c>
    </row>
    <row r="35">
      <c r="B35" s="23">
        <f>IF(E35="","","S"&amp;(ROW()-7))</f>
        <v/>
      </c>
      <c r="C35" s="40" t="n"/>
      <c r="D35" s="32" t="n"/>
      <c r="E35" s="30" t="n"/>
      <c r="F35" s="32" t="n"/>
      <c r="G35" s="41" t="n"/>
      <c r="H35" s="32" t="n"/>
      <c r="I35" s="35" t="n"/>
      <c r="J35" s="23">
        <f>IF(I35="","",IFERROR(VLOOKUP(I35,Ficha!$B$22:$D$33,3,FALSE),"¿Criterio?"))</f>
        <v/>
      </c>
      <c r="K35" s="30" t="n"/>
      <c r="L35" s="42">
        <f>IF(I35="","",IFERROR(VLOOKUP(I35,Ficha!$B$22:$F$33,5,FALSE),""))</f>
        <v/>
      </c>
      <c r="M35" s="14">
        <f>IF(OR(C35="",Ficha!$F$7=""),"",INT((C35-Ficha!$F$7)/7)+1)</f>
        <v/>
      </c>
      <c r="N35" s="35" t="n"/>
      <c r="O35" s="23">
        <f>IF(E35="","",IF(I35="","Sin criterio",IF(J35="¿Criterio?","Criterio no existe",IF(AND(G35&lt;&gt;"",G35&gt;Ficha!$C$8),"Excede la sesión","OK"))))</f>
        <v/>
      </c>
    </row>
    <row r="36">
      <c r="B36" s="23">
        <f>IF(E36="","","S"&amp;(ROW()-7))</f>
        <v/>
      </c>
      <c r="C36" s="40" t="n"/>
      <c r="D36" s="32" t="n"/>
      <c r="E36" s="30" t="n"/>
      <c r="F36" s="32" t="n"/>
      <c r="G36" s="41" t="n"/>
      <c r="H36" s="32" t="n"/>
      <c r="I36" s="35" t="n"/>
      <c r="J36" s="23">
        <f>IF(I36="","",IFERROR(VLOOKUP(I36,Ficha!$B$22:$D$33,3,FALSE),"¿Criterio?"))</f>
        <v/>
      </c>
      <c r="K36" s="30" t="n"/>
      <c r="L36" s="42">
        <f>IF(I36="","",IFERROR(VLOOKUP(I36,Ficha!$B$22:$F$33,5,FALSE),""))</f>
        <v/>
      </c>
      <c r="M36" s="14">
        <f>IF(OR(C36="",Ficha!$F$7=""),"",INT((C36-Ficha!$F$7)/7)+1)</f>
        <v/>
      </c>
      <c r="N36" s="35" t="n"/>
      <c r="O36" s="23">
        <f>IF(E36="","",IF(I36="","Sin criterio",IF(J36="¿Criterio?","Criterio no existe",IF(AND(G36&lt;&gt;"",G36&gt;Ficha!$C$8),"Excede la sesión","OK"))))</f>
        <v/>
      </c>
    </row>
    <row r="37">
      <c r="B37" s="23">
        <f>IF(E37="","","S"&amp;(ROW()-7))</f>
        <v/>
      </c>
      <c r="C37" s="40" t="n"/>
      <c r="D37" s="32" t="n"/>
      <c r="E37" s="30" t="n"/>
      <c r="F37" s="32" t="n"/>
      <c r="G37" s="41" t="n"/>
      <c r="H37" s="32" t="n"/>
      <c r="I37" s="35" t="n"/>
      <c r="J37" s="23">
        <f>IF(I37="","",IFERROR(VLOOKUP(I37,Ficha!$B$22:$D$33,3,FALSE),"¿Criterio?"))</f>
        <v/>
      </c>
      <c r="K37" s="30" t="n"/>
      <c r="L37" s="42">
        <f>IF(I37="","",IFERROR(VLOOKUP(I37,Ficha!$B$22:$F$33,5,FALSE),""))</f>
        <v/>
      </c>
      <c r="M37" s="14">
        <f>IF(OR(C37="",Ficha!$F$7=""),"",INT((C37-Ficha!$F$7)/7)+1)</f>
        <v/>
      </c>
      <c r="N37" s="35" t="n"/>
      <c r="O37" s="23">
        <f>IF(E37="","",IF(I37="","Sin criterio",IF(J37="¿Criterio?","Criterio no existe",IF(AND(G37&lt;&gt;"",G37&gt;Ficha!$C$8),"Excede la sesión","OK"))))</f>
        <v/>
      </c>
    </row>
    <row r="38">
      <c r="B38" s="23">
        <f>IF(E38="","","S"&amp;(ROW()-7))</f>
        <v/>
      </c>
      <c r="C38" s="40" t="n"/>
      <c r="D38" s="32" t="n"/>
      <c r="E38" s="30" t="n"/>
      <c r="F38" s="32" t="n"/>
      <c r="G38" s="41" t="n"/>
      <c r="H38" s="32" t="n"/>
      <c r="I38" s="35" t="n"/>
      <c r="J38" s="23">
        <f>IF(I38="","",IFERROR(VLOOKUP(I38,Ficha!$B$22:$D$33,3,FALSE),"¿Criterio?"))</f>
        <v/>
      </c>
      <c r="K38" s="30" t="n"/>
      <c r="L38" s="42">
        <f>IF(I38="","",IFERROR(VLOOKUP(I38,Ficha!$B$22:$F$33,5,FALSE),""))</f>
        <v/>
      </c>
      <c r="M38" s="14">
        <f>IF(OR(C38="",Ficha!$F$7=""),"",INT((C38-Ficha!$F$7)/7)+1)</f>
        <v/>
      </c>
      <c r="N38" s="35" t="n"/>
      <c r="O38" s="23">
        <f>IF(E38="","",IF(I38="","Sin criterio",IF(J38="¿Criterio?","Criterio no existe",IF(AND(G38&lt;&gt;"",G38&gt;Ficha!$C$8),"Excede la sesión","OK"))))</f>
        <v/>
      </c>
    </row>
    <row r="39">
      <c r="B39" s="23">
        <f>IF(E39="","","S"&amp;(ROW()-7))</f>
        <v/>
      </c>
      <c r="C39" s="40" t="n"/>
      <c r="D39" s="32" t="n"/>
      <c r="E39" s="30" t="n"/>
      <c r="F39" s="32" t="n"/>
      <c r="G39" s="41" t="n"/>
      <c r="H39" s="32" t="n"/>
      <c r="I39" s="35" t="n"/>
      <c r="J39" s="23">
        <f>IF(I39="","",IFERROR(VLOOKUP(I39,Ficha!$B$22:$D$33,3,FALSE),"¿Criterio?"))</f>
        <v/>
      </c>
      <c r="K39" s="30" t="n"/>
      <c r="L39" s="42">
        <f>IF(I39="","",IFERROR(VLOOKUP(I39,Ficha!$B$22:$F$33,5,FALSE),""))</f>
        <v/>
      </c>
      <c r="M39" s="14">
        <f>IF(OR(C39="",Ficha!$F$7=""),"",INT((C39-Ficha!$F$7)/7)+1)</f>
        <v/>
      </c>
      <c r="N39" s="35" t="n"/>
      <c r="O39" s="23">
        <f>IF(E39="","",IF(I39="","Sin criterio",IF(J39="¿Criterio?","Criterio no existe",IF(AND(G39&lt;&gt;"",G39&gt;Ficha!$C$8),"Excede la sesión","OK"))))</f>
        <v/>
      </c>
    </row>
    <row r="40">
      <c r="B40" s="23">
        <f>IF(E40="","","S"&amp;(ROW()-7))</f>
        <v/>
      </c>
      <c r="C40" s="40" t="n"/>
      <c r="D40" s="32" t="n"/>
      <c r="E40" s="30" t="n"/>
      <c r="F40" s="32" t="n"/>
      <c r="G40" s="41" t="n"/>
      <c r="H40" s="32" t="n"/>
      <c r="I40" s="35" t="n"/>
      <c r="J40" s="23">
        <f>IF(I40="","",IFERROR(VLOOKUP(I40,Ficha!$B$22:$D$33,3,FALSE),"¿Criterio?"))</f>
        <v/>
      </c>
      <c r="K40" s="30" t="n"/>
      <c r="L40" s="42">
        <f>IF(I40="","",IFERROR(VLOOKUP(I40,Ficha!$B$22:$F$33,5,FALSE),""))</f>
        <v/>
      </c>
      <c r="M40" s="14">
        <f>IF(OR(C40="",Ficha!$F$7=""),"",INT((C40-Ficha!$F$7)/7)+1)</f>
        <v/>
      </c>
      <c r="N40" s="35" t="n"/>
      <c r="O40" s="23">
        <f>IF(E40="","",IF(I40="","Sin criterio",IF(J40="¿Criterio?","Criterio no existe",IF(AND(G40&lt;&gt;"",G40&gt;Ficha!$C$8),"Excede la sesión","OK"))))</f>
        <v/>
      </c>
    </row>
    <row r="41">
      <c r="B41" s="23">
        <f>IF(E41="","","S"&amp;(ROW()-7))</f>
        <v/>
      </c>
      <c r="C41" s="40" t="n"/>
      <c r="D41" s="32" t="n"/>
      <c r="E41" s="30" t="n"/>
      <c r="F41" s="32" t="n"/>
      <c r="G41" s="41" t="n"/>
      <c r="H41" s="32" t="n"/>
      <c r="I41" s="35" t="n"/>
      <c r="J41" s="23">
        <f>IF(I41="","",IFERROR(VLOOKUP(I41,Ficha!$B$22:$D$33,3,FALSE),"¿Criterio?"))</f>
        <v/>
      </c>
      <c r="K41" s="30" t="n"/>
      <c r="L41" s="42">
        <f>IF(I41="","",IFERROR(VLOOKUP(I41,Ficha!$B$22:$F$33,5,FALSE),""))</f>
        <v/>
      </c>
      <c r="M41" s="14">
        <f>IF(OR(C41="",Ficha!$F$7=""),"",INT((C41-Ficha!$F$7)/7)+1)</f>
        <v/>
      </c>
      <c r="N41" s="35" t="n"/>
      <c r="O41" s="23">
        <f>IF(E41="","",IF(I41="","Sin criterio",IF(J41="¿Criterio?","Criterio no existe",IF(AND(G41&lt;&gt;"",G41&gt;Ficha!$C$8),"Excede la sesión","OK"))))</f>
        <v/>
      </c>
    </row>
    <row r="42">
      <c r="B42" s="23">
        <f>IF(E42="","","S"&amp;(ROW()-7))</f>
        <v/>
      </c>
      <c r="C42" s="40" t="n"/>
      <c r="D42" s="32" t="n"/>
      <c r="E42" s="30" t="n"/>
      <c r="F42" s="32" t="n"/>
      <c r="G42" s="41" t="n"/>
      <c r="H42" s="32" t="n"/>
      <c r="I42" s="35" t="n"/>
      <c r="J42" s="23">
        <f>IF(I42="","",IFERROR(VLOOKUP(I42,Ficha!$B$22:$D$33,3,FALSE),"¿Criterio?"))</f>
        <v/>
      </c>
      <c r="K42" s="30" t="n"/>
      <c r="L42" s="42">
        <f>IF(I42="","",IFERROR(VLOOKUP(I42,Ficha!$B$22:$F$33,5,FALSE),""))</f>
        <v/>
      </c>
      <c r="M42" s="14">
        <f>IF(OR(C42="",Ficha!$F$7=""),"",INT((C42-Ficha!$F$7)/7)+1)</f>
        <v/>
      </c>
      <c r="N42" s="35" t="n"/>
      <c r="O42" s="23">
        <f>IF(E42="","",IF(I42="","Sin criterio",IF(J42="¿Criterio?","Criterio no existe",IF(AND(G42&lt;&gt;"",G42&gt;Ficha!$C$8),"Excede la sesión","OK"))))</f>
        <v/>
      </c>
    </row>
    <row r="43">
      <c r="B43" s="23">
        <f>IF(E43="","","S"&amp;(ROW()-7))</f>
        <v/>
      </c>
      <c r="C43" s="40" t="n"/>
      <c r="D43" s="32" t="n"/>
      <c r="E43" s="30" t="n"/>
      <c r="F43" s="32" t="n"/>
      <c r="G43" s="41" t="n"/>
      <c r="H43" s="32" t="n"/>
      <c r="I43" s="35" t="n"/>
      <c r="J43" s="23">
        <f>IF(I43="","",IFERROR(VLOOKUP(I43,Ficha!$B$22:$D$33,3,FALSE),"¿Criterio?"))</f>
        <v/>
      </c>
      <c r="K43" s="30" t="n"/>
      <c r="L43" s="42">
        <f>IF(I43="","",IFERROR(VLOOKUP(I43,Ficha!$B$22:$F$33,5,FALSE),""))</f>
        <v/>
      </c>
      <c r="M43" s="14">
        <f>IF(OR(C43="",Ficha!$F$7=""),"",INT((C43-Ficha!$F$7)/7)+1)</f>
        <v/>
      </c>
      <c r="N43" s="35" t="n"/>
      <c r="O43" s="23">
        <f>IF(E43="","",IF(I43="","Sin criterio",IF(J43="¿Criterio?","Criterio no existe",IF(AND(G43&lt;&gt;"",G43&gt;Ficha!$C$8),"Excede la sesión","OK"))))</f>
        <v/>
      </c>
    </row>
    <row r="44">
      <c r="B44" s="23">
        <f>IF(E44="","","S"&amp;(ROW()-7))</f>
        <v/>
      </c>
      <c r="C44" s="40" t="n"/>
      <c r="D44" s="32" t="n"/>
      <c r="E44" s="30" t="n"/>
      <c r="F44" s="32" t="n"/>
      <c r="G44" s="41" t="n"/>
      <c r="H44" s="32" t="n"/>
      <c r="I44" s="35" t="n"/>
      <c r="J44" s="23">
        <f>IF(I44="","",IFERROR(VLOOKUP(I44,Ficha!$B$22:$D$33,3,FALSE),"¿Criterio?"))</f>
        <v/>
      </c>
      <c r="K44" s="30" t="n"/>
      <c r="L44" s="42">
        <f>IF(I44="","",IFERROR(VLOOKUP(I44,Ficha!$B$22:$F$33,5,FALSE),""))</f>
        <v/>
      </c>
      <c r="M44" s="14">
        <f>IF(OR(C44="",Ficha!$F$7=""),"",INT((C44-Ficha!$F$7)/7)+1)</f>
        <v/>
      </c>
      <c r="N44" s="35" t="n"/>
      <c r="O44" s="23">
        <f>IF(E44="","",IF(I44="","Sin criterio",IF(J44="¿Criterio?","Criterio no existe",IF(AND(G44&lt;&gt;"",G44&gt;Ficha!$C$8),"Excede la sesión","OK"))))</f>
        <v/>
      </c>
    </row>
    <row r="45">
      <c r="B45" s="23">
        <f>IF(E45="","","S"&amp;(ROW()-7))</f>
        <v/>
      </c>
      <c r="C45" s="40" t="n"/>
      <c r="D45" s="32" t="n"/>
      <c r="E45" s="30" t="n"/>
      <c r="F45" s="32" t="n"/>
      <c r="G45" s="41" t="n"/>
      <c r="H45" s="32" t="n"/>
      <c r="I45" s="35" t="n"/>
      <c r="J45" s="23">
        <f>IF(I45="","",IFERROR(VLOOKUP(I45,Ficha!$B$22:$D$33,3,FALSE),"¿Criterio?"))</f>
        <v/>
      </c>
      <c r="K45" s="30" t="n"/>
      <c r="L45" s="42">
        <f>IF(I45="","",IFERROR(VLOOKUP(I45,Ficha!$B$22:$F$33,5,FALSE),""))</f>
        <v/>
      </c>
      <c r="M45" s="14">
        <f>IF(OR(C45="",Ficha!$F$7=""),"",INT((C45-Ficha!$F$7)/7)+1)</f>
        <v/>
      </c>
      <c r="N45" s="35" t="n"/>
      <c r="O45" s="23">
        <f>IF(E45="","",IF(I45="","Sin criterio",IF(J45="¿Criterio?","Criterio no existe",IF(AND(G45&lt;&gt;"",G45&gt;Ficha!$C$8),"Excede la sesión","OK"))))</f>
        <v/>
      </c>
    </row>
    <row r="46">
      <c r="B46" s="23">
        <f>IF(E46="","","S"&amp;(ROW()-7))</f>
        <v/>
      </c>
      <c r="C46" s="40" t="n"/>
      <c r="D46" s="32" t="n"/>
      <c r="E46" s="30" t="n"/>
      <c r="F46" s="32" t="n"/>
      <c r="G46" s="41" t="n"/>
      <c r="H46" s="32" t="n"/>
      <c r="I46" s="35" t="n"/>
      <c r="J46" s="23">
        <f>IF(I46="","",IFERROR(VLOOKUP(I46,Ficha!$B$22:$D$33,3,FALSE),"¿Criterio?"))</f>
        <v/>
      </c>
      <c r="K46" s="30" t="n"/>
      <c r="L46" s="42">
        <f>IF(I46="","",IFERROR(VLOOKUP(I46,Ficha!$B$22:$F$33,5,FALSE),""))</f>
        <v/>
      </c>
      <c r="M46" s="14">
        <f>IF(OR(C46="",Ficha!$F$7=""),"",INT((C46-Ficha!$F$7)/7)+1)</f>
        <v/>
      </c>
      <c r="N46" s="35" t="n"/>
      <c r="O46" s="23">
        <f>IF(E46="","",IF(I46="","Sin criterio",IF(J46="¿Criterio?","Criterio no existe",IF(AND(G46&lt;&gt;"",G46&gt;Ficha!$C$8),"Excede la sesión","OK"))))</f>
        <v/>
      </c>
    </row>
    <row r="47">
      <c r="B47" s="23">
        <f>IF(E47="","","S"&amp;(ROW()-7))</f>
        <v/>
      </c>
      <c r="C47" s="40" t="n"/>
      <c r="D47" s="32" t="n"/>
      <c r="E47" s="30" t="n"/>
      <c r="F47" s="32" t="n"/>
      <c r="G47" s="41" t="n"/>
      <c r="H47" s="32" t="n"/>
      <c r="I47" s="35" t="n"/>
      <c r="J47" s="23">
        <f>IF(I47="","",IFERROR(VLOOKUP(I47,Ficha!$B$22:$D$33,3,FALSE),"¿Criterio?"))</f>
        <v/>
      </c>
      <c r="K47" s="30" t="n"/>
      <c r="L47" s="42">
        <f>IF(I47="","",IFERROR(VLOOKUP(I47,Ficha!$B$22:$F$33,5,FALSE),""))</f>
        <v/>
      </c>
      <c r="M47" s="14">
        <f>IF(OR(C47="",Ficha!$F$7=""),"",INT((C47-Ficha!$F$7)/7)+1)</f>
        <v/>
      </c>
      <c r="N47" s="35" t="n"/>
      <c r="O47" s="23">
        <f>IF(E47="","",IF(I47="","Sin criterio",IF(J47="¿Criterio?","Criterio no existe",IF(AND(G47&lt;&gt;"",G47&gt;Ficha!$C$8),"Excede la sesión","OK"))))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O8:O47">
    <cfRule type="cellIs" priority="1" operator="equal" dxfId="0">
      <formula>"OK"</formula>
    </cfRule>
    <cfRule type="expression" priority="2" dxfId="1">
      <formula>AND($O8&lt;&gt;"",$O8&lt;&gt;"OK")</formula>
    </cfRule>
  </conditionalFormatting>
  <conditionalFormatting sqref="N8:N47">
    <cfRule type="cellIs" priority="3" operator="equal" dxfId="0">
      <formula>"Realizada"</formula>
    </cfRule>
    <cfRule type="cellIs" priority="4" operator="equal" dxfId="1">
      <formula>"Ajustada"</formula>
    </cfRule>
  </conditionalFormatting>
  <conditionalFormatting sqref="G8:G47">
    <cfRule type="dataBar" priority="5">
      <dataBar>
        <cfvo type="num" val="0"/>
        <cfvo type="max"/>
        <color rgb="0010B981"/>
      </dataBar>
    </cfRule>
  </conditionalFormatting>
  <dataValidations count="6">
    <dataValidation sqref="D8:D47" showDropDown="0" showInputMessage="0" showErrorMessage="0" allowBlank="1" type="list">
      <formula1>=Listas!$A$2:$A$6</formula1>
    </dataValidation>
    <dataValidation sqref="F8:F47" showDropDown="0" showInputMessage="0" showErrorMessage="0" allowBlank="1" type="list">
      <formula1>=Listas!$B$2:$B$5</formula1>
    </dataValidation>
    <dataValidation sqref="H8:H47" showDropDown="0" showInputMessage="0" showErrorMessage="0" allowBlank="1" type="list">
      <formula1>=Recursos!$B$8:$B$27</formula1>
    </dataValidation>
    <dataValidation sqref="I8:I47" showDropDown="0" showInputMessage="0" showErrorMessage="0" allowBlank="1" type="list">
      <formula1>=Ficha!$B$22:$B$33</formula1>
    </dataValidation>
    <dataValidation sqref="N8:N47" showDropDown="0" showInputMessage="0" showErrorMessage="0" allowBlank="1" type="list">
      <formula1>=Listas!$F$2:$F$4</formula1>
    </dataValidation>
    <dataValidation sqref="G8:G47" showDropDown="0" showInputMessage="0" showErrorMessage="1" allowBlank="1" errorTitle="Minutos" error="Escribe la duración en minutos (entre 5 y 240)." type="whole" operator="between">
      <formula1>5</formula1>
      <formula2>240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28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2" customWidth="1" min="4" max="4"/>
    <col width="15" customWidth="1" min="5" max="5"/>
    <col width="28" customWidth="1" min="6" max="6"/>
    <col width="11" customWidth="1" min="7" max="7"/>
    <col width="12" customWidth="1" min="8" max="8"/>
    <col width="24" customWidth="1" min="9" max="9"/>
  </cols>
  <sheetData>
    <row r="2" ht="34" customHeight="1">
      <c r="B2" s="1" t="inlineStr">
        <is>
          <t>Recursos y materiales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Lista todo lo que necesitas; la hoja cuenta en cuántas sesiones se usa y avisa de lo que aún tienes que reservar o comprar.</t>
        </is>
      </c>
    </row>
    <row r="7" ht="32" customHeight="1">
      <c r="B7" s="12" t="inlineStr">
        <is>
          <t>Recurso</t>
        </is>
      </c>
      <c r="C7" s="12" t="inlineStr">
        <is>
          <t>Tipo</t>
        </is>
      </c>
      <c r="D7" s="12" t="inlineStr">
        <is>
          <t>Coste (€)</t>
        </is>
      </c>
      <c r="E7" s="12" t="inlineStr">
        <is>
          <t>Estado</t>
        </is>
      </c>
      <c r="F7" s="12" t="inlineStr">
        <is>
          <t>Responsable o dónde conseguirlo</t>
        </is>
      </c>
      <c r="G7" s="12" t="inlineStr">
        <is>
          <t>Sesiones</t>
        </is>
      </c>
      <c r="H7" s="12" t="inlineStr">
        <is>
          <t>Minutos de uso</t>
        </is>
      </c>
      <c r="I7" s="12" t="inlineStr">
        <is>
          <t>Aviso</t>
        </is>
      </c>
    </row>
    <row r="8">
      <c r="B8" s="32" t="inlineStr">
        <is>
          <t>Proyector y vídeo</t>
        </is>
      </c>
      <c r="C8" s="32" t="inlineStr">
        <is>
          <t>Digital</t>
        </is>
      </c>
      <c r="D8" s="43" t="n">
        <v>0</v>
      </c>
      <c r="E8" s="35" t="inlineStr">
        <is>
          <t>Disponible</t>
        </is>
      </c>
      <c r="F8" s="32" t="inlineStr">
        <is>
          <t>Aula</t>
        </is>
      </c>
      <c r="G8" s="14">
        <f>IF(B8="","",COUNTIF(Sesiones!$H$8:$H$47,B8))</f>
        <v/>
      </c>
      <c r="H8" s="14">
        <f>IF(B8="","",SUMIF(Sesiones!$H$8:$H$47,B8,Sesiones!$G$8:$G$47))</f>
        <v/>
      </c>
      <c r="I8" s="23">
        <f>IF(B8="","",IF(G8=0,"Sin uso previsto",IF(E8&lt;&gt;"Disponible","Gestionar antes de usar","OK")))</f>
        <v/>
      </c>
    </row>
    <row r="9">
      <c r="B9" s="32" t="inlineStr">
        <is>
          <t>Tablets del aula</t>
        </is>
      </c>
      <c r="C9" s="32" t="inlineStr">
        <is>
          <t>Digital</t>
        </is>
      </c>
      <c r="D9" s="43" t="n">
        <v>0</v>
      </c>
      <c r="E9" s="35" t="inlineStr">
        <is>
          <t>Por reservar</t>
        </is>
      </c>
      <c r="F9" s="32" t="inlineStr">
        <is>
          <t>Carrito TIC (coordinador)</t>
        </is>
      </c>
      <c r="G9" s="14">
        <f>IF(B9="","",COUNTIF(Sesiones!$H$8:$H$47,B9))</f>
        <v/>
      </c>
      <c r="H9" s="14">
        <f>IF(B9="","",SUMIF(Sesiones!$H$8:$H$47,B9,Sesiones!$G$8:$G$47))</f>
        <v/>
      </c>
      <c r="I9" s="23">
        <f>IF(B9="","",IF(G9=0,"Sin uso previsto",IF(E9&lt;&gt;"Disponible","Gestionar antes de usar","OK")))</f>
        <v/>
      </c>
    </row>
    <row r="10">
      <c r="B10" s="32" t="inlineStr">
        <is>
          <t>Kit de semilleros y tierra</t>
        </is>
      </c>
      <c r="C10" s="32" t="inlineStr">
        <is>
          <t>Material fungible</t>
        </is>
      </c>
      <c r="D10" s="43" t="n">
        <v>18.5</v>
      </c>
      <c r="E10" s="35" t="inlineStr">
        <is>
          <t>Por comprar</t>
        </is>
      </c>
      <c r="F10" s="32" t="inlineStr">
        <is>
          <t>AMPA</t>
        </is>
      </c>
      <c r="G10" s="14">
        <f>IF(B10="","",COUNTIF(Sesiones!$H$8:$H$47,B10))</f>
        <v/>
      </c>
      <c r="H10" s="14">
        <f>IF(B10="","",SUMIF(Sesiones!$H$8:$H$47,B10,Sesiones!$G$8:$G$47))</f>
        <v/>
      </c>
      <c r="I10" s="23">
        <f>IF(B10="","",IF(G10=0,"Sin uso previsto",IF(E10&lt;&gt;"Disponible","Gestionar antes de usar","OK")))</f>
        <v/>
      </c>
    </row>
    <row r="11">
      <c r="B11" s="32" t="inlineStr">
        <is>
          <t>Herramientas de huerto</t>
        </is>
      </c>
      <c r="C11" s="32" t="inlineStr">
        <is>
          <t>Material fungible</t>
        </is>
      </c>
      <c r="D11" s="43" t="n">
        <v>12</v>
      </c>
      <c r="E11" s="35" t="inlineStr">
        <is>
          <t>Disponible</t>
        </is>
      </c>
      <c r="F11" s="32" t="inlineStr">
        <is>
          <t>Conserjería</t>
        </is>
      </c>
      <c r="G11" s="14">
        <f>IF(B11="","",COUNTIF(Sesiones!$H$8:$H$47,B11))</f>
        <v/>
      </c>
      <c r="H11" s="14">
        <f>IF(B11="","",SUMIF(Sesiones!$H$8:$H$47,B11,Sesiones!$G$8:$G$47))</f>
        <v/>
      </c>
      <c r="I11" s="23">
        <f>IF(B11="","",IF(G11=0,"Sin uso previsto",IF(E11&lt;&gt;"Disponible","Gestionar antes de usar","OK")))</f>
        <v/>
      </c>
    </row>
    <row r="12">
      <c r="B12" s="32" t="inlineStr">
        <is>
          <t>Cartulinas y rotuladores</t>
        </is>
      </c>
      <c r="C12" s="32" t="inlineStr">
        <is>
          <t>Material fungible</t>
        </is>
      </c>
      <c r="D12" s="43" t="n">
        <v>6.4</v>
      </c>
      <c r="E12" s="35" t="inlineStr">
        <is>
          <t>Disponible</t>
        </is>
      </c>
      <c r="F12" s="32" t="inlineStr">
        <is>
          <t>Aula</t>
        </is>
      </c>
      <c r="G12" s="14">
        <f>IF(B12="","",COUNTIF(Sesiones!$H$8:$H$47,B12))</f>
        <v/>
      </c>
      <c r="H12" s="14">
        <f>IF(B12="","",SUMIF(Sesiones!$H$8:$H$47,B12,Sesiones!$G$8:$G$47))</f>
        <v/>
      </c>
      <c r="I12" s="23">
        <f>IF(B12="","",IF(G12=0,"Sin uso previsto",IF(E12&lt;&gt;"Disponible","Gestionar antes de usar","OK")))</f>
        <v/>
      </c>
    </row>
    <row r="13">
      <c r="B13" s="32" t="inlineStr">
        <is>
          <t>Cuaderno de campo</t>
        </is>
      </c>
      <c r="C13" s="32" t="inlineStr">
        <is>
          <t>Impreso</t>
        </is>
      </c>
      <c r="D13" s="43" t="n">
        <v>4.8</v>
      </c>
      <c r="E13" s="35" t="inlineStr">
        <is>
          <t>Disponible</t>
        </is>
      </c>
      <c r="F13" s="32" t="inlineStr">
        <is>
          <t>Fotocopias</t>
        </is>
      </c>
      <c r="G13" s="14">
        <f>IF(B13="","",COUNTIF(Sesiones!$H$8:$H$47,B13))</f>
        <v/>
      </c>
      <c r="H13" s="14">
        <f>IF(B13="","",SUMIF(Sesiones!$H$8:$H$47,B13,Sesiones!$G$8:$G$47))</f>
        <v/>
      </c>
      <c r="I13" s="23">
        <f>IF(B13="","",IF(G13=0,"Sin uso previsto",IF(E13&lt;&gt;"Disponible","Gestionar antes de usar","OK")))</f>
        <v/>
      </c>
    </row>
    <row r="14">
      <c r="B14" s="32" t="inlineStr">
        <is>
          <t>Fichas de alimentos</t>
        </is>
      </c>
      <c r="C14" s="32" t="inlineStr">
        <is>
          <t>Impreso</t>
        </is>
      </c>
      <c r="D14" s="43" t="n">
        <v>3.2</v>
      </c>
      <c r="E14" s="35" t="inlineStr">
        <is>
          <t>Disponible</t>
        </is>
      </c>
      <c r="F14" s="32" t="inlineStr">
        <is>
          <t>Fotocopias</t>
        </is>
      </c>
      <c r="G14" s="14">
        <f>IF(B14="","",COUNTIF(Sesiones!$H$8:$H$47,B14))</f>
        <v/>
      </c>
      <c r="H14" s="14">
        <f>IF(B14="","",SUMIF(Sesiones!$H$8:$H$47,B14,Sesiones!$G$8:$G$47))</f>
        <v/>
      </c>
      <c r="I14" s="23">
        <f>IF(B14="","",IF(G14=0,"Sin uso previsto",IF(E14&lt;&gt;"Disponible","Gestionar antes de usar","OK")))</f>
        <v/>
      </c>
    </row>
    <row r="15">
      <c r="B15" s="32" t="inlineStr">
        <is>
          <t>Rúbrica impresa</t>
        </is>
      </c>
      <c r="C15" s="32" t="inlineStr">
        <is>
          <t>Impreso</t>
        </is>
      </c>
      <c r="D15" s="43" t="n">
        <v>1.5</v>
      </c>
      <c r="E15" s="35" t="inlineStr">
        <is>
          <t>Disponible</t>
        </is>
      </c>
      <c r="F15" s="32" t="inlineStr">
        <is>
          <t>Docente</t>
        </is>
      </c>
      <c r="G15" s="14">
        <f>IF(B15="","",COUNTIF(Sesiones!$H$8:$H$47,B15))</f>
        <v/>
      </c>
      <c r="H15" s="14">
        <f>IF(B15="","",SUMIF(Sesiones!$H$8:$H$47,B15,Sesiones!$G$8:$G$47))</f>
        <v/>
      </c>
      <c r="I15" s="23">
        <f>IF(B15="","",IF(G15=0,"Sin uso previsto",IF(E15&lt;&gt;"Disponible","Gestionar antes de usar","OK")))</f>
        <v/>
      </c>
    </row>
    <row r="16">
      <c r="B16" s="32" t="inlineStr">
        <is>
          <t>Prueba escrita</t>
        </is>
      </c>
      <c r="C16" s="32" t="inlineStr">
        <is>
          <t>Impreso</t>
        </is>
      </c>
      <c r="D16" s="43" t="n">
        <v>1.5</v>
      </c>
      <c r="E16" s="35" t="inlineStr">
        <is>
          <t>Disponible</t>
        </is>
      </c>
      <c r="F16" s="32" t="inlineStr">
        <is>
          <t>Docente</t>
        </is>
      </c>
      <c r="G16" s="14">
        <f>IF(B16="","",COUNTIF(Sesiones!$H$8:$H$47,B16))</f>
        <v/>
      </c>
      <c r="H16" s="14">
        <f>IF(B16="","",SUMIF(Sesiones!$H$8:$H$47,B16,Sesiones!$G$8:$G$47))</f>
        <v/>
      </c>
      <c r="I16" s="23">
        <f>IF(B16="","",IF(G16=0,"Sin uso previsto",IF(E16&lt;&gt;"Disponible","Gestionar antes de usar","OK")))</f>
        <v/>
      </c>
    </row>
    <row r="17">
      <c r="B17" s="32" t="inlineStr">
        <is>
          <t>Charla de agricultor local</t>
        </is>
      </c>
      <c r="C17" s="32" t="inlineStr">
        <is>
          <t>Persona externa</t>
        </is>
      </c>
      <c r="D17" s="43" t="n">
        <v>0</v>
      </c>
      <c r="E17" s="35" t="inlineStr">
        <is>
          <t>Por reservar</t>
        </is>
      </c>
      <c r="F17" s="32" t="inlineStr">
        <is>
          <t>Familias (por confirmar)</t>
        </is>
      </c>
      <c r="G17" s="14">
        <f>IF(B17="","",COUNTIF(Sesiones!$H$8:$H$47,B17))</f>
        <v/>
      </c>
      <c r="H17" s="14">
        <f>IF(B17="","",SUMIF(Sesiones!$H$8:$H$47,B17,Sesiones!$G$8:$G$47))</f>
        <v/>
      </c>
      <c r="I17" s="23">
        <f>IF(B17="","",IF(G17=0,"Sin uso previsto",IF(E17&lt;&gt;"Disponible","Gestionar antes de usar","OK")))</f>
        <v/>
      </c>
    </row>
    <row r="18">
      <c r="B18" s="32" t="n"/>
      <c r="C18" s="32" t="n"/>
      <c r="D18" s="43" t="n"/>
      <c r="E18" s="35" t="n"/>
      <c r="F18" s="32" t="n"/>
      <c r="G18" s="14">
        <f>IF(B18="","",COUNTIF(Sesiones!$H$8:$H$47,B18))</f>
        <v/>
      </c>
      <c r="H18" s="14">
        <f>IF(B18="","",SUMIF(Sesiones!$H$8:$H$47,B18,Sesiones!$G$8:$G$47))</f>
        <v/>
      </c>
      <c r="I18" s="23">
        <f>IF(B18="","",IF(G18=0,"Sin uso previsto",IF(E18&lt;&gt;"Disponible","Gestionar antes de usar","OK")))</f>
        <v/>
      </c>
    </row>
    <row r="19">
      <c r="B19" s="32" t="n"/>
      <c r="C19" s="32" t="n"/>
      <c r="D19" s="43" t="n"/>
      <c r="E19" s="35" t="n"/>
      <c r="F19" s="32" t="n"/>
      <c r="G19" s="14">
        <f>IF(B19="","",COUNTIF(Sesiones!$H$8:$H$47,B19))</f>
        <v/>
      </c>
      <c r="H19" s="14">
        <f>IF(B19="","",SUMIF(Sesiones!$H$8:$H$47,B19,Sesiones!$G$8:$G$47))</f>
        <v/>
      </c>
      <c r="I19" s="23">
        <f>IF(B19="","",IF(G19=0,"Sin uso previsto",IF(E19&lt;&gt;"Disponible","Gestionar antes de usar","OK")))</f>
        <v/>
      </c>
    </row>
    <row r="20">
      <c r="B20" s="32" t="n"/>
      <c r="C20" s="32" t="n"/>
      <c r="D20" s="43" t="n"/>
      <c r="E20" s="35" t="n"/>
      <c r="F20" s="32" t="n"/>
      <c r="G20" s="14">
        <f>IF(B20="","",COUNTIF(Sesiones!$H$8:$H$47,B20))</f>
        <v/>
      </c>
      <c r="H20" s="14">
        <f>IF(B20="","",SUMIF(Sesiones!$H$8:$H$47,B20,Sesiones!$G$8:$G$47))</f>
        <v/>
      </c>
      <c r="I20" s="23">
        <f>IF(B20="","",IF(G20=0,"Sin uso previsto",IF(E20&lt;&gt;"Disponible","Gestionar antes de usar","OK")))</f>
        <v/>
      </c>
    </row>
    <row r="21">
      <c r="B21" s="32" t="n"/>
      <c r="C21" s="32" t="n"/>
      <c r="D21" s="43" t="n"/>
      <c r="E21" s="35" t="n"/>
      <c r="F21" s="32" t="n"/>
      <c r="G21" s="14">
        <f>IF(B21="","",COUNTIF(Sesiones!$H$8:$H$47,B21))</f>
        <v/>
      </c>
      <c r="H21" s="14">
        <f>IF(B21="","",SUMIF(Sesiones!$H$8:$H$47,B21,Sesiones!$G$8:$G$47))</f>
        <v/>
      </c>
      <c r="I21" s="23">
        <f>IF(B21="","",IF(G21=0,"Sin uso previsto",IF(E21&lt;&gt;"Disponible","Gestionar antes de usar","OK")))</f>
        <v/>
      </c>
    </row>
    <row r="22">
      <c r="B22" s="32" t="n"/>
      <c r="C22" s="32" t="n"/>
      <c r="D22" s="43" t="n"/>
      <c r="E22" s="35" t="n"/>
      <c r="F22" s="32" t="n"/>
      <c r="G22" s="14">
        <f>IF(B22="","",COUNTIF(Sesiones!$H$8:$H$47,B22))</f>
        <v/>
      </c>
      <c r="H22" s="14">
        <f>IF(B22="","",SUMIF(Sesiones!$H$8:$H$47,B22,Sesiones!$G$8:$G$47))</f>
        <v/>
      </c>
      <c r="I22" s="23">
        <f>IF(B22="","",IF(G22=0,"Sin uso previsto",IF(E22&lt;&gt;"Disponible","Gestionar antes de usar","OK")))</f>
        <v/>
      </c>
    </row>
    <row r="23">
      <c r="B23" s="32" t="n"/>
      <c r="C23" s="32" t="n"/>
      <c r="D23" s="43" t="n"/>
      <c r="E23" s="35" t="n"/>
      <c r="F23" s="32" t="n"/>
      <c r="G23" s="14">
        <f>IF(B23="","",COUNTIF(Sesiones!$H$8:$H$47,B23))</f>
        <v/>
      </c>
      <c r="H23" s="14">
        <f>IF(B23="","",SUMIF(Sesiones!$H$8:$H$47,B23,Sesiones!$G$8:$G$47))</f>
        <v/>
      </c>
      <c r="I23" s="23">
        <f>IF(B23="","",IF(G23=0,"Sin uso previsto",IF(E23&lt;&gt;"Disponible","Gestionar antes de usar","OK")))</f>
        <v/>
      </c>
    </row>
    <row r="24">
      <c r="B24" s="32" t="n"/>
      <c r="C24" s="32" t="n"/>
      <c r="D24" s="43" t="n"/>
      <c r="E24" s="35" t="n"/>
      <c r="F24" s="32" t="n"/>
      <c r="G24" s="14">
        <f>IF(B24="","",COUNTIF(Sesiones!$H$8:$H$47,B24))</f>
        <v/>
      </c>
      <c r="H24" s="14">
        <f>IF(B24="","",SUMIF(Sesiones!$H$8:$H$47,B24,Sesiones!$G$8:$G$47))</f>
        <v/>
      </c>
      <c r="I24" s="23">
        <f>IF(B24="","",IF(G24=0,"Sin uso previsto",IF(E24&lt;&gt;"Disponible","Gestionar antes de usar","OK")))</f>
        <v/>
      </c>
    </row>
    <row r="25">
      <c r="B25" s="32" t="n"/>
      <c r="C25" s="32" t="n"/>
      <c r="D25" s="43" t="n"/>
      <c r="E25" s="35" t="n"/>
      <c r="F25" s="32" t="n"/>
      <c r="G25" s="14">
        <f>IF(B25="","",COUNTIF(Sesiones!$H$8:$H$47,B25))</f>
        <v/>
      </c>
      <c r="H25" s="14">
        <f>IF(B25="","",SUMIF(Sesiones!$H$8:$H$47,B25,Sesiones!$G$8:$G$47))</f>
        <v/>
      </c>
      <c r="I25" s="23">
        <f>IF(B25="","",IF(G25=0,"Sin uso previsto",IF(E25&lt;&gt;"Disponible","Gestionar antes de usar","OK")))</f>
        <v/>
      </c>
    </row>
    <row r="26">
      <c r="B26" s="32" t="n"/>
      <c r="C26" s="32" t="n"/>
      <c r="D26" s="43" t="n"/>
      <c r="E26" s="35" t="n"/>
      <c r="F26" s="32" t="n"/>
      <c r="G26" s="14">
        <f>IF(B26="","",COUNTIF(Sesiones!$H$8:$H$47,B26))</f>
        <v/>
      </c>
      <c r="H26" s="14">
        <f>IF(B26="","",SUMIF(Sesiones!$H$8:$H$47,B26,Sesiones!$G$8:$G$47))</f>
        <v/>
      </c>
      <c r="I26" s="23">
        <f>IF(B26="","",IF(G26=0,"Sin uso previsto",IF(E26&lt;&gt;"Disponible","Gestionar antes de usar","OK")))</f>
        <v/>
      </c>
    </row>
    <row r="27">
      <c r="B27" s="32" t="n"/>
      <c r="C27" s="32" t="n"/>
      <c r="D27" s="43" t="n"/>
      <c r="E27" s="35" t="n"/>
      <c r="F27" s="32" t="n"/>
      <c r="G27" s="14">
        <f>IF(B27="","",COUNTIF(Sesiones!$H$8:$H$47,B27))</f>
        <v/>
      </c>
      <c r="H27" s="14">
        <f>IF(B27="","",SUMIF(Sesiones!$H$8:$H$47,B27,Sesiones!$G$8:$G$47))</f>
        <v/>
      </c>
      <c r="I27" s="23">
        <f>IF(B27="","",IF(G27=0,"Sin uso previsto",IF(E27&lt;&gt;"Disponible","Gestionar antes de usar","OK")))</f>
        <v/>
      </c>
    </row>
    <row r="28">
      <c r="B28" s="19" t="inlineStr">
        <is>
          <t>Total</t>
        </is>
      </c>
      <c r="C28" s="19" t="inlineStr"/>
      <c r="D28" s="44">
        <f>SUM(D8:D27)</f>
        <v/>
      </c>
      <c r="E28" s="19" t="inlineStr"/>
      <c r="F28" s="19" t="inlineStr"/>
      <c r="G28" s="20">
        <f>SUM(G8:G27)</f>
        <v/>
      </c>
      <c r="H28" s="20">
        <f>SUM(H8:H27)</f>
        <v/>
      </c>
      <c r="I28" s="19">
        <f>COUNTIF(I8:I27,"Gestionar antes de usar")&amp;" por gestionar"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I8:I27">
    <cfRule type="cellIs" priority="1" operator="equal" dxfId="0">
      <formula>"OK"</formula>
    </cfRule>
    <cfRule type="cellIs" priority="2" operator="equal" dxfId="2">
      <formula>"Gestionar antes de usar"</formula>
    </cfRule>
    <cfRule type="cellIs" priority="3" operator="equal" dxfId="1">
      <formula>"Sin uso previsto"</formula>
    </cfRule>
  </conditionalFormatting>
  <conditionalFormatting sqref="E8:E27">
    <cfRule type="cellIs" priority="4" operator="equal" dxfId="0">
      <formula>"Disponible"</formula>
    </cfRule>
  </conditionalFormatting>
  <conditionalFormatting sqref="H8:H27">
    <cfRule type="dataBar" priority="5">
      <dataBar>
        <cfvo type="num" val="0"/>
        <cfvo type="max"/>
        <color rgb="0010B981"/>
      </dataBar>
    </cfRule>
  </conditionalFormatting>
  <dataValidations count="2">
    <dataValidation sqref="C8:C27" showDropDown="0" showInputMessage="0" showErrorMessage="0" allowBlank="1" type="list">
      <formula1>=Listas!$D$2:$D$6</formula1>
    </dataValidation>
    <dataValidation sqref="E8:E27" showDropDown="0" showInputMessage="0" showErrorMessage="0" allowBlank="1" type="list">
      <formula1>=Listas!$E$2:$E$4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Situación de aprendizaje · Cómo usarla</t>
        </is>
      </c>
    </row>
    <row r="3">
      <c r="B3" s="3" t="inlineStr">
        <is>
          <t>Plantilla gratuita de Plantillas de Cálculo · plantillasdecalculo.com</t>
        </is>
      </c>
    </row>
    <row r="5">
      <c r="B5" s="11" t="inlineStr">
        <is>
          <t>CÓMO USARLA</t>
        </is>
      </c>
    </row>
    <row r="6" ht="30" customHeight="1">
      <c r="B6" s="45" t="inlineStr">
        <is>
          <t>1.  Abre la hoja «Ficha» y rellena el título, el área, la etapa, la duración de la sesión (celda C8), la fecha de inicio (F7) y las sesiones previstas (F8).</t>
        </is>
      </c>
    </row>
    <row r="7" ht="30" customHeight="1">
      <c r="B7" s="45" t="inlineStr">
        <is>
          <t>2.  En «Competencias específicas» (Ficha, filas 12 a 17) escribe las de tu currículo con su código (CE1, CE2…). Hay sitio para 6.</t>
        </is>
      </c>
    </row>
    <row r="8" ht="30" customHeight="1">
      <c r="B8" s="45" t="inlineStr">
        <is>
          <t>3.  En «Criterios de evaluación» (Ficha, filas 22 a 33) añade cada criterio con su código (CR1.1…), la competencia, el saber básico, el instrumento y el peso. Los pesos deben sumar 100 %.</t>
        </is>
      </c>
    </row>
    <row r="9" ht="30" customHeight="1">
      <c r="B9" s="45" t="inlineStr">
        <is>
          <t>4.  Ve a «Recursos» y apunta los materiales, espacios y personas que necesitas, con su coste y su estado (Disponible, Por reservar o Por comprar).</t>
        </is>
      </c>
    </row>
    <row r="10" ht="30" customHeight="1">
      <c r="B10" s="45" t="inlineStr">
        <is>
          <t>5.  En «Sesiones» crea una fila por clase: fecha, fase, actividad, agrupamiento, minutos, recurso (desplegable) y criterio (desplegable). Escribe también el producto o evidencia que recoges.</t>
        </is>
      </c>
    </row>
    <row r="11" ht="30" customHeight="1">
      <c r="B11" s="45" t="inlineStr">
        <is>
          <t>6.  Mira la columna «Aviso» de «Sesiones»: te dice si una sesión no tiene criterio o dura más que la sesión estándar.</t>
        </is>
      </c>
    </row>
    <row r="12" ht="30" customHeight="1">
      <c r="B12" s="45" t="inlineStr">
        <is>
          <t>7.  Cuando des una clase, cambia su estado a «Realizada» (o «Ajustada» si la has recortado o modificado).</t>
        </is>
      </c>
    </row>
    <row r="13" ht="30" customHeight="1">
      <c r="B13" s="45" t="inlineStr">
        <is>
          <t>8.  Consulta el «Panel»: sesiones y horas totales, cobertura de criterios, temporalización por semanas, recursos pendientes y la revisión automática.</t>
        </is>
      </c>
    </row>
    <row r="15">
      <c r="B15" s="11" t="inlineStr">
        <is>
          <t>CONSEJOS</t>
        </is>
      </c>
    </row>
    <row r="16" ht="30" customHeight="1">
      <c r="B16" s="45" t="inlineStr">
        <is>
          <t>•  Los datos son un ejemplo ficticio: borra solo las celdas crema y escribe los tuyos; las fórmulas de las filas vacías ya están preparadas (hasta 40 sesiones, 12 criterios y 20 recursos).</t>
        </is>
      </c>
    </row>
    <row r="17" ht="30" customHeight="1">
      <c r="B17" s="45" t="inlineStr">
        <is>
          <t>•  Competencias, criterios, saberes y pesos son parámetros editables: cópialos de la normativa y de la programación de tu centro; esta plantilla no los fija ni los sustituye.</t>
        </is>
      </c>
    </row>
    <row r="18" ht="30" customHeight="1">
      <c r="B18" s="45" t="inlineStr">
        <is>
          <t>•  Si un criterio sale «Sin trabajar» en la Ficha, aún no lo has asignado a ninguna sesión; si sale «Sin evidencia», falta anotar el producto en la sesión.</t>
        </is>
      </c>
    </row>
    <row r="19" ht="30" customHeight="1">
      <c r="B19" s="45" t="inlineStr">
        <is>
          <t>•  Las hojas están protegidas sin contraseña (Revisar &gt; Desproteger hoja) para que no borres fórmulas por error.</t>
        </is>
      </c>
    </row>
    <row r="21">
      <c r="B21" s="37" t="inlineStr">
        <is>
          <t>Las celdas con fondo crema y texto azul son para rellenar; las verdes se calculan solas.</t>
        </is>
      </c>
    </row>
    <row r="23" ht="44" customHeight="1">
      <c r="B23" s="46" t="inlineStr">
        <is>
          <t>Aviso: esta plantilla es una herramienta de organización. No sustituye a la programación didáctica ni a la normativa vigente de tu comunidad autónoma; revisa siempre los currículos oficiales.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Fase</t>
        </is>
      </c>
      <c r="B1" t="inlineStr">
        <is>
          <t>Agrupamiento</t>
        </is>
      </c>
      <c r="C1" t="inlineStr">
        <is>
          <t>Instrumento</t>
        </is>
      </c>
      <c r="D1" t="inlineStr">
        <is>
          <t>Tipo recurso</t>
        </is>
      </c>
      <c r="E1" t="inlineStr">
        <is>
          <t>Estado recurso</t>
        </is>
      </c>
      <c r="F1" t="inlineStr">
        <is>
          <t>Estado sesión</t>
        </is>
      </c>
    </row>
    <row r="2">
      <c r="A2" t="inlineStr">
        <is>
          <t>Activación</t>
        </is>
      </c>
      <c r="B2" t="inlineStr">
        <is>
          <t>Individual</t>
        </is>
      </c>
      <c r="C2" t="inlineStr">
        <is>
          <t>Rúbrica</t>
        </is>
      </c>
      <c r="D2" t="inlineStr">
        <is>
          <t>Digital</t>
        </is>
      </c>
      <c r="E2" t="inlineStr">
        <is>
          <t>Disponible</t>
        </is>
      </c>
      <c r="F2" t="inlineStr">
        <is>
          <t>Prevista</t>
        </is>
      </c>
    </row>
    <row r="3">
      <c r="A3" t="inlineStr">
        <is>
          <t>Exploración</t>
        </is>
      </c>
      <c r="B3" t="inlineStr">
        <is>
          <t>Parejas</t>
        </is>
      </c>
      <c r="C3" t="inlineStr">
        <is>
          <t>Observación directa</t>
        </is>
      </c>
      <c r="D3" t="inlineStr">
        <is>
          <t>Material fungible</t>
        </is>
      </c>
      <c r="E3" t="inlineStr">
        <is>
          <t>Por reservar</t>
        </is>
      </c>
      <c r="F3" t="inlineStr">
        <is>
          <t>Realizada</t>
        </is>
      </c>
    </row>
    <row r="4">
      <c r="A4" t="inlineStr">
        <is>
          <t>Estructuración</t>
        </is>
      </c>
      <c r="B4" t="inlineStr">
        <is>
          <t>Grupos pequeños</t>
        </is>
      </c>
      <c r="C4" t="inlineStr">
        <is>
          <t>Prueba escrita</t>
        </is>
      </c>
      <c r="D4" t="inlineStr">
        <is>
          <t>Impreso</t>
        </is>
      </c>
      <c r="E4" t="inlineStr">
        <is>
          <t>Por comprar</t>
        </is>
      </c>
      <c r="F4" t="inlineStr">
        <is>
          <t>Ajustada</t>
        </is>
      </c>
    </row>
    <row r="5">
      <c r="A5" t="inlineStr">
        <is>
          <t>Aplicación</t>
        </is>
      </c>
      <c r="B5" t="inlineStr">
        <is>
          <t>Gran grupo</t>
        </is>
      </c>
      <c r="C5" t="inlineStr">
        <is>
          <t>Producto o proyecto</t>
        </is>
      </c>
      <c r="D5" t="inlineStr">
        <is>
          <t>Espacio</t>
        </is>
      </c>
    </row>
    <row r="6">
      <c r="A6" t="inlineStr">
        <is>
          <t>Evaluación</t>
        </is>
      </c>
      <c r="C6" t="inlineStr">
        <is>
          <t>Exposición oral</t>
        </is>
      </c>
      <c r="D6" t="inlineStr">
        <is>
          <t>Persona externa</t>
        </is>
      </c>
    </row>
    <row r="7">
      <c r="C7" t="inlineStr">
        <is>
          <t>Cuaderno o portfolio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2026-10-03T09:46:42Z</dcterms:created>
  <dcterms:modified xmlns:dcterms="http://purl.org/dc/terms/" xmlns:xsi="http://www.w3.org/2001/XMLSchema-instance" xsi:type="dcterms:W3CDTF">2026-10-03T09:46:43Z</dcterms:modified>
</cp:coreProperties>
</file>